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375" windowHeight="4200" tabRatio="668" activeTab="3"/>
  </bookViews>
  <sheets>
    <sheet name="BS" sheetId="1" r:id="rId1"/>
    <sheet name="IS" sheetId="2" r:id="rId2"/>
    <sheet name="CSCIE" sheetId="3" r:id="rId3"/>
    <sheet name="CFS" sheetId="4" r:id="rId4"/>
  </sheets>
  <definedNames>
    <definedName name="_xlnm.Print_Area" localSheetId="0">'BS'!$A$1:$I$62</definedName>
  </definedNames>
  <calcPr fullCalcOnLoad="1"/>
</workbook>
</file>

<file path=xl/sharedStrings.xml><?xml version="1.0" encoding="utf-8"?>
<sst xmlns="http://schemas.openxmlformats.org/spreadsheetml/2006/main" count="186" uniqueCount="155">
  <si>
    <t>RM'000</t>
  </si>
  <si>
    <t>WIJAYA BARU GLOBAL BERHAD GROUP</t>
  </si>
  <si>
    <t>AS AT PRECEDING</t>
  </si>
  <si>
    <t>(UNAUDITED)</t>
  </si>
  <si>
    <t>FINANCIAL</t>
  </si>
  <si>
    <t>(AUDITED)</t>
  </si>
  <si>
    <t>YEAR END</t>
  </si>
  <si>
    <t xml:space="preserve">CONDENSED CONSOLIDATED INCOME STATEMENTS </t>
  </si>
  <si>
    <t xml:space="preserve">Share </t>
  </si>
  <si>
    <t>Capital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</si>
  <si>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</si>
  <si>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</si>
  <si>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</si>
  <si>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</si>
  <si>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</si>
  <si>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</si>
  <si>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</si>
  <si>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</si>
  <si>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</si>
  <si>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 xml:space="preserve">   Depreciation</t>
  </si>
  <si>
    <t xml:space="preserve">   Interest paid</t>
  </si>
  <si>
    <t>Net cash used in financing activities</t>
  </si>
  <si>
    <t>Cash and bank balances</t>
  </si>
  <si>
    <t xml:space="preserve"> </t>
  </si>
  <si>
    <t>Distributable</t>
  </si>
  <si>
    <t>CASH FLOWS FROM INVESTING ACTIVITIES</t>
  </si>
  <si>
    <t xml:space="preserve">   Taxation paid</t>
  </si>
  <si>
    <t>Trade receivables</t>
  </si>
  <si>
    <t>Other receivables</t>
  </si>
  <si>
    <t>Trade payables</t>
  </si>
  <si>
    <t>Other payables</t>
  </si>
  <si>
    <t>Payable to a director</t>
  </si>
  <si>
    <t>AS AT END</t>
  </si>
  <si>
    <t>QUARTER</t>
  </si>
  <si>
    <t>OF CURRENT</t>
  </si>
  <si>
    <t>Profit before taxation</t>
  </si>
  <si>
    <t>Operating profit before working capital changes</t>
  </si>
  <si>
    <t>NET INCREASE / (DECREASE) IN CASH AND CASH EQUIVALENTS</t>
  </si>
  <si>
    <t xml:space="preserve">  Property,plant and equipment</t>
  </si>
  <si>
    <t xml:space="preserve">  Investment in an associate</t>
  </si>
  <si>
    <t xml:space="preserve">  Timber concession rights</t>
  </si>
  <si>
    <t xml:space="preserve">  Share capital</t>
  </si>
  <si>
    <t xml:space="preserve">  Deferred tax liabilities</t>
  </si>
  <si>
    <t>Other investment</t>
  </si>
  <si>
    <t>As at 1 January 2005</t>
  </si>
  <si>
    <t xml:space="preserve">   Repayment of borrowings</t>
  </si>
  <si>
    <t xml:space="preserve">   Increase in inventory</t>
  </si>
  <si>
    <t>Net cash used in investing activity</t>
  </si>
  <si>
    <t>31/12/2005</t>
  </si>
  <si>
    <t>Revaluation</t>
  </si>
  <si>
    <t>Reserve</t>
  </si>
  <si>
    <t>Finance costs</t>
  </si>
  <si>
    <t>Income tax expense</t>
  </si>
  <si>
    <t>Equity holders of the parent</t>
  </si>
  <si>
    <t>Note</t>
  </si>
  <si>
    <t>Non-current assets</t>
  </si>
  <si>
    <t>Current assets</t>
  </si>
  <si>
    <t>Inventories</t>
  </si>
  <si>
    <t>TOTAL ASSETS</t>
  </si>
  <si>
    <t>EQUITY AND LIABILITIES</t>
  </si>
  <si>
    <t>Minority interest</t>
  </si>
  <si>
    <t>Total equity</t>
  </si>
  <si>
    <t>TOTAL EQUITY AND LIABILITIES</t>
  </si>
  <si>
    <t xml:space="preserve"> ASSETS</t>
  </si>
  <si>
    <t xml:space="preserve">Equity attributable to equity holders of the parent </t>
  </si>
  <si>
    <t xml:space="preserve">  Revaluation reserve</t>
  </si>
  <si>
    <t xml:space="preserve"> Non-current liabilities</t>
  </si>
  <si>
    <t xml:space="preserve"> Current liabilities</t>
  </si>
  <si>
    <t xml:space="preserve"> Total liabilities</t>
  </si>
  <si>
    <t>Net assets per share (sen)</t>
  </si>
  <si>
    <t>(The Condensed Consolidated Balance Sheets should be read in conjunction with the audited financial statements</t>
  </si>
  <si>
    <t xml:space="preserve">for the year ended 31st December 2005 and the accompanying explanatory notes attached to the interim financial </t>
  </si>
  <si>
    <t>statements.)</t>
  </si>
  <si>
    <t>3 months ended</t>
  </si>
  <si>
    <t>Cumulative to Date</t>
  </si>
  <si>
    <t>Operating expenses</t>
  </si>
  <si>
    <t>Other incomes</t>
  </si>
  <si>
    <t>Attributable to :</t>
  </si>
  <si>
    <t>Earnings per share attributable to equity holders</t>
  </si>
  <si>
    <t>(The Condensed Consolidated Income Statements should be read in conjunction with the audited financial</t>
  </si>
  <si>
    <t xml:space="preserve">statements for the year ended 31st December 2005 and the accompanying explanatory notes attached to the </t>
  </si>
  <si>
    <t>interim financial statements.)</t>
  </si>
  <si>
    <t>As at 1 January 2006</t>
  </si>
  <si>
    <t>Non-Distributable</t>
  </si>
  <si>
    <t>Retained Earnings /</t>
  </si>
  <si>
    <t>(Accumulated losses)</t>
  </si>
  <si>
    <t>Attributable to Equity Holders of the Parent</t>
  </si>
  <si>
    <t>Minority Interest</t>
  </si>
  <si>
    <t>Total Equity</t>
  </si>
  <si>
    <t>(The Condensed Consolidated Statements of Changes in Equity should be read in conjuction with the audited financial statements</t>
  </si>
  <si>
    <t>for the year ended 31st December 2005 and the accompanying explanatory notes attached to the interim financial statements.)</t>
  </si>
  <si>
    <t>Total</t>
  </si>
  <si>
    <t>As at</t>
  </si>
  <si>
    <t>Fixed deposits with licensed banks</t>
  </si>
  <si>
    <t xml:space="preserve">   Decrease / (increase) in receivables</t>
  </si>
  <si>
    <t>of the parent (sen):</t>
  </si>
  <si>
    <t>7&amp;23</t>
  </si>
  <si>
    <t xml:space="preserve">CONDENSED CONSOLIDATED STATEMENT OF CHANGES IN EQUITY </t>
  </si>
  <si>
    <t>Restated</t>
  </si>
  <si>
    <t>Borrowing</t>
  </si>
  <si>
    <t xml:space="preserve">  Borrowing</t>
  </si>
  <si>
    <t>Tax payable</t>
  </si>
  <si>
    <t>financial year ended 31 December 2004</t>
  </si>
  <si>
    <t>( 3% less 28% taxation )</t>
  </si>
  <si>
    <t>( 6% less 28% taxation )</t>
  </si>
  <si>
    <t xml:space="preserve">   Advances from a director</t>
  </si>
  <si>
    <t xml:space="preserve">   Inventory written off</t>
  </si>
  <si>
    <t xml:space="preserve">   Loss on disposal of plant &amp; equipment</t>
  </si>
  <si>
    <t xml:space="preserve">   Purchase of  plant and equipment</t>
  </si>
  <si>
    <t>(The Condensed Consolidated Cash Flow Statement should be read in conjunction with the audited financial statements for the</t>
  </si>
  <si>
    <t>year ended 31st December 2005 and the accompanying explanatory notes attached to the interim financial statements.)</t>
  </si>
  <si>
    <t>Impairment losses written back on property,</t>
  </si>
  <si>
    <t>plant and equipment</t>
  </si>
  <si>
    <t>.</t>
  </si>
  <si>
    <t xml:space="preserve">   Dividend paid</t>
  </si>
  <si>
    <t>financial period ended 30 June 2006</t>
  </si>
  <si>
    <t>Final dividend paid in respect of</t>
  </si>
  <si>
    <t xml:space="preserve">   Interest incomes</t>
  </si>
  <si>
    <t xml:space="preserve">   Gain on FOREX rate</t>
  </si>
  <si>
    <t xml:space="preserve">   Dividend received from an associate</t>
  </si>
  <si>
    <t>CONDENSED CONSOLIDATED BALANCE SHEET AS AT 31 DECEMBER 2006</t>
  </si>
  <si>
    <t>FOR THE QUARTER ENDED 31 DECEMBER 2006</t>
  </si>
  <si>
    <t>12 months ended</t>
  </si>
  <si>
    <t xml:space="preserve">12 months quarter ended </t>
  </si>
  <si>
    <t>31 December 2006</t>
  </si>
  <si>
    <t>31 December 2005</t>
  </si>
  <si>
    <t>As at 31 December 2006</t>
  </si>
  <si>
    <t>As at 31 December 2005</t>
  </si>
  <si>
    <t xml:space="preserve">12 months ended </t>
  </si>
  <si>
    <t xml:space="preserve">   Purchase goodwill written off</t>
  </si>
  <si>
    <t>4th Quarter</t>
  </si>
  <si>
    <t>Land and development expenditures</t>
  </si>
  <si>
    <t>Revenues</t>
  </si>
  <si>
    <t xml:space="preserve">Final dividend paid in respect of financial </t>
  </si>
  <si>
    <t>year ended 31 December 2005</t>
  </si>
  <si>
    <t>Interim dividend paid in respect of</t>
  </si>
  <si>
    <t>Profit for the year</t>
  </si>
  <si>
    <t xml:space="preserve">   Bad debts written off</t>
  </si>
  <si>
    <t xml:space="preserve">   Increase in payables</t>
  </si>
  <si>
    <t xml:space="preserve">   Increase in land and development expenditures</t>
  </si>
  <si>
    <t>Cash and cash equivalents at the end of the financial year comprise the following:</t>
  </si>
  <si>
    <t>CASH AND CASH EQUIVALENTS AT END OF THE FINANCIAL YEAR</t>
  </si>
  <si>
    <t>CASH AND CASH EQUIVALENTS AT BEGINNING OF THE FINANCIAL YEAR</t>
  </si>
  <si>
    <t xml:space="preserve">   Proceed from disposal of plant and equipment</t>
  </si>
  <si>
    <t xml:space="preserve">   Pre-operating expenses written off</t>
  </si>
  <si>
    <t xml:space="preserve">   Share of net results in an associate</t>
  </si>
  <si>
    <t xml:space="preserve">   Write back impairment losses on properties</t>
  </si>
  <si>
    <t xml:space="preserve">  Retained earnings/(Accumulated Loss)</t>
  </si>
  <si>
    <t>(a)   Basic, for profit for the period</t>
  </si>
  <si>
    <t>(b)   Diluted, for profit for the period</t>
  </si>
  <si>
    <t>Profit for the period</t>
  </si>
  <si>
    <t>Profit before tax</t>
  </si>
  <si>
    <t>Share of net profit of associated company</t>
  </si>
  <si>
    <t>Revaluation surplus on medical equipment</t>
  </si>
  <si>
    <t>Revaluation surplus on properties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</si>
</sst>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.0_);[Red]\(#,##0.0\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[$-409]dddd\,\ mmmm\ dd\,\ yyyy"/>
    <numFmt numFmtId="193" formatCode="dd/mm/yyyy;@"/>
    <numFmt numFmtId="194" formatCode="[$-809]dd\ mmmm\ 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5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>
      <alignment/>
    </xf>
    <xf numFmtId="185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69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69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5" fontId="5" fillId="0" borderId="3" xfId="0" applyNumberFormat="1" applyFont="1" applyBorder="1" applyAlignment="1">
      <alignment/>
    </xf>
    <xf numFmtId="185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185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/>
    </xf>
    <xf numFmtId="185" fontId="12" fillId="0" borderId="0" xfId="15" applyNumberFormat="1" applyFont="1" applyFill="1" applyAlignment="1">
      <alignment horizontal="center"/>
    </xf>
    <xf numFmtId="185" fontId="12" fillId="0" borderId="0" xfId="15" applyNumberFormat="1" applyFont="1" applyFill="1" applyBorder="1" applyAlignment="1">
      <alignment horizontal="center"/>
    </xf>
    <xf numFmtId="185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14" fontId="12" fillId="0" borderId="0" xfId="15" applyNumberFormat="1" applyFont="1" applyFill="1" applyAlignment="1">
      <alignment horizontal="center"/>
    </xf>
    <xf numFmtId="14" fontId="12" fillId="0" borderId="0" xfId="15" applyNumberFormat="1" applyFont="1" applyFill="1" applyBorder="1" applyAlignment="1" quotePrefix="1">
      <alignment horizontal="center"/>
    </xf>
    <xf numFmtId="14" fontId="12" fillId="0" borderId="0" xfId="15" applyNumberFormat="1" applyFont="1" applyAlignment="1" quotePrefix="1">
      <alignment horizontal="center"/>
    </xf>
    <xf numFmtId="0" fontId="11" fillId="0" borderId="0" xfId="0" applyFont="1" applyAlignment="1">
      <alignment/>
    </xf>
    <xf numFmtId="185" fontId="12" fillId="0" borderId="0" xfId="15" applyNumberFormat="1" applyFont="1" applyFill="1" applyAlignment="1">
      <alignment/>
    </xf>
    <xf numFmtId="185" fontId="12" fillId="0" borderId="0" xfId="15" applyNumberFormat="1" applyFont="1" applyFill="1" applyBorder="1" applyAlignment="1">
      <alignment/>
    </xf>
    <xf numFmtId="185" fontId="12" fillId="0" borderId="0" xfId="0" applyNumberFormat="1" applyFont="1" applyAlignment="1">
      <alignment/>
    </xf>
    <xf numFmtId="185" fontId="12" fillId="0" borderId="4" xfId="15" applyNumberFormat="1" applyFont="1" applyFill="1" applyBorder="1" applyAlignment="1">
      <alignment/>
    </xf>
    <xf numFmtId="185" fontId="12" fillId="0" borderId="4" xfId="15" applyNumberFormat="1" applyFont="1" applyBorder="1" applyAlignment="1">
      <alignment/>
    </xf>
    <xf numFmtId="185" fontId="12" fillId="0" borderId="5" xfId="15" applyNumberFormat="1" applyFont="1" applyFill="1" applyBorder="1" applyAlignment="1">
      <alignment/>
    </xf>
    <xf numFmtId="185" fontId="12" fillId="0" borderId="5" xfId="15" applyNumberFormat="1" applyFont="1" applyBorder="1" applyAlignment="1">
      <alignment/>
    </xf>
    <xf numFmtId="185" fontId="12" fillId="0" borderId="6" xfId="15" applyNumberFormat="1" applyFont="1" applyFill="1" applyBorder="1" applyAlignment="1">
      <alignment/>
    </xf>
    <xf numFmtId="185" fontId="12" fillId="0" borderId="0" xfId="15" applyNumberFormat="1" applyFont="1" applyBorder="1" applyAlignment="1">
      <alignment/>
    </xf>
    <xf numFmtId="185" fontId="12" fillId="0" borderId="7" xfId="15" applyNumberFormat="1" applyFont="1" applyFill="1" applyBorder="1" applyAlignment="1">
      <alignment/>
    </xf>
    <xf numFmtId="185" fontId="12" fillId="0" borderId="1" xfId="15" applyNumberFormat="1" applyFont="1" applyFill="1" applyBorder="1" applyAlignment="1">
      <alignment/>
    </xf>
    <xf numFmtId="185" fontId="12" fillId="0" borderId="1" xfId="15" applyNumberFormat="1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185" fontId="12" fillId="0" borderId="0" xfId="0" applyNumberFormat="1" applyFont="1" applyFill="1" applyAlignment="1">
      <alignment/>
    </xf>
    <xf numFmtId="41" fontId="5" fillId="0" borderId="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/>
    </xf>
    <xf numFmtId="193" fontId="6" fillId="0" borderId="0" xfId="0" applyNumberFormat="1" applyFont="1" applyAlignment="1">
      <alignment horizontal="center"/>
    </xf>
    <xf numFmtId="193" fontId="5" fillId="0" borderId="0" xfId="0" applyNumberFormat="1" applyFont="1" applyAlignment="1">
      <alignment/>
    </xf>
    <xf numFmtId="193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85" fontId="13" fillId="0" borderId="0" xfId="15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185" fontId="12" fillId="0" borderId="8" xfId="15" applyNumberFormat="1" applyFont="1" applyFill="1" applyBorder="1" applyAlignment="1">
      <alignment/>
    </xf>
    <xf numFmtId="185" fontId="12" fillId="0" borderId="8" xfId="15" applyNumberFormat="1" applyFont="1" applyBorder="1" applyAlignment="1">
      <alignment/>
    </xf>
    <xf numFmtId="185" fontId="11" fillId="0" borderId="0" xfId="15" applyNumberFormat="1" applyFont="1" applyFill="1" applyBorder="1" applyAlignment="1">
      <alignment/>
    </xf>
    <xf numFmtId="185" fontId="12" fillId="0" borderId="6" xfId="15" applyNumberFormat="1" applyFont="1" applyBorder="1" applyAlignment="1">
      <alignment/>
    </xf>
    <xf numFmtId="185" fontId="12" fillId="0" borderId="9" xfId="15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85" fontId="18" fillId="0" borderId="10" xfId="15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41" fontId="5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5" fontId="5" fillId="0" borderId="0" xfId="15" applyNumberFormat="1" applyFont="1" applyAlignment="1">
      <alignment horizontal="center"/>
    </xf>
    <xf numFmtId="185" fontId="5" fillId="0" borderId="2" xfId="15" applyNumberFormat="1" applyFont="1" applyBorder="1" applyAlignment="1">
      <alignment horizontal="center"/>
    </xf>
    <xf numFmtId="185" fontId="18" fillId="0" borderId="2" xfId="15" applyNumberFormat="1" applyFont="1" applyFill="1" applyBorder="1" applyAlignment="1">
      <alignment/>
    </xf>
    <xf numFmtId="43" fontId="5" fillId="0" borderId="11" xfId="15" applyFont="1" applyBorder="1" applyAlignment="1">
      <alignment/>
    </xf>
    <xf numFmtId="43" fontId="5" fillId="0" borderId="0" xfId="15" applyFont="1" applyAlignment="1">
      <alignment/>
    </xf>
    <xf numFmtId="169" fontId="5" fillId="0" borderId="0" xfId="0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Alignment="1">
      <alignment/>
    </xf>
    <xf numFmtId="0" fontId="21" fillId="0" borderId="0" xfId="0" applyFont="1" applyAlignment="1">
      <alignment/>
    </xf>
    <xf numFmtId="41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5" fontId="5" fillId="0" borderId="1" xfId="0" applyNumberFormat="1" applyFont="1" applyFill="1" applyBorder="1" applyAlignment="1">
      <alignment/>
    </xf>
    <xf numFmtId="185" fontId="21" fillId="0" borderId="0" xfId="0" applyNumberFormat="1" applyFont="1" applyBorder="1" applyAlignment="1">
      <alignment/>
    </xf>
    <xf numFmtId="185" fontId="5" fillId="0" borderId="2" xfId="0" applyNumberFormat="1" applyFont="1" applyFill="1" applyBorder="1" applyAlignment="1">
      <alignment/>
    </xf>
    <xf numFmtId="185" fontId="17" fillId="0" borderId="0" xfId="15" applyNumberFormat="1" applyFont="1" applyAlignment="1">
      <alignment horizontal="center"/>
    </xf>
    <xf numFmtId="0" fontId="16" fillId="0" borderId="0" xfId="0" applyFont="1" applyAlignment="1">
      <alignment horizontal="center"/>
    </xf>
    <xf numFmtId="185" fontId="1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5</xdr:row>
      <xdr:rowOff>95250</xdr:rowOff>
    </xdr:from>
    <xdr:to>
      <xdr:col>9</xdr:col>
      <xdr:colOff>952500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7048500" y="1209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</xdr:row>
      <xdr:rowOff>85725</xdr:rowOff>
    </xdr:from>
    <xdr:to>
      <xdr:col>7</xdr:col>
      <xdr:colOff>352425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5324475" y="1200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85725</xdr:rowOff>
    </xdr:from>
    <xdr:to>
      <xdr:col>3</xdr:col>
      <xdr:colOff>600075</xdr:colOff>
      <xdr:row>5</xdr:row>
      <xdr:rowOff>85725</xdr:rowOff>
    </xdr:to>
    <xdr:sp>
      <xdr:nvSpPr>
        <xdr:cNvPr id="3" name="Line 8"/>
        <xdr:cNvSpPr>
          <a:spLocks/>
        </xdr:cNvSpPr>
      </xdr:nvSpPr>
      <xdr:spPr>
        <a:xfrm flipH="1">
          <a:off x="3133725" y="12001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95250</xdr:rowOff>
    </xdr:from>
    <xdr:to>
      <xdr:col>5</xdr:col>
      <xdr:colOff>866775</xdr:colOff>
      <xdr:row>5</xdr:row>
      <xdr:rowOff>104775</xdr:rowOff>
    </xdr:to>
    <xdr:sp>
      <xdr:nvSpPr>
        <xdr:cNvPr id="4" name="Line 9"/>
        <xdr:cNvSpPr>
          <a:spLocks/>
        </xdr:cNvSpPr>
      </xdr:nvSpPr>
      <xdr:spPr>
        <a:xfrm flipV="1">
          <a:off x="4657725" y="1209675"/>
          <a:ext cx="400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95250</xdr:rowOff>
    </xdr:from>
    <xdr:to>
      <xdr:col>2</xdr:col>
      <xdr:colOff>466725</xdr:colOff>
      <xdr:row>5</xdr:row>
      <xdr:rowOff>95250</xdr:rowOff>
    </xdr:to>
    <xdr:sp>
      <xdr:nvSpPr>
        <xdr:cNvPr id="1" name="Line 3"/>
        <xdr:cNvSpPr>
          <a:spLocks/>
        </xdr:cNvSpPr>
      </xdr:nvSpPr>
      <xdr:spPr>
        <a:xfrm flipH="1">
          <a:off x="2590800" y="1057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95250</xdr:rowOff>
    </xdr:from>
    <xdr:to>
      <xdr:col>5</xdr:col>
      <xdr:colOff>857250</xdr:colOff>
      <xdr:row>5</xdr:row>
      <xdr:rowOff>95250</xdr:rowOff>
    </xdr:to>
    <xdr:sp>
      <xdr:nvSpPr>
        <xdr:cNvPr id="2" name="Line 5"/>
        <xdr:cNvSpPr>
          <a:spLocks/>
        </xdr:cNvSpPr>
      </xdr:nvSpPr>
      <xdr:spPr>
        <a:xfrm>
          <a:off x="6381750" y="1057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="90" zoomScaleNormal="90" workbookViewId="0" topLeftCell="A27">
      <selection activeCell="D33" sqref="D33"/>
    </sheetView>
  </sheetViews>
  <sheetFormatPr defaultColWidth="9.140625" defaultRowHeight="12.75"/>
  <cols>
    <col min="1" max="1" width="4.421875" style="23" customWidth="1"/>
    <col min="2" max="2" width="0.9921875" style="23" customWidth="1"/>
    <col min="3" max="3" width="4.7109375" style="23" customWidth="1"/>
    <col min="4" max="4" width="37.57421875" style="23" customWidth="1"/>
    <col min="5" max="5" width="6.28125" style="23" customWidth="1"/>
    <col min="6" max="6" width="12.7109375" style="53" customWidth="1"/>
    <col min="7" max="7" width="12.7109375" style="54" customWidth="1"/>
    <col min="8" max="8" width="14.28125" style="22" customWidth="1"/>
    <col min="9" max="9" width="2.00390625" style="22" customWidth="1"/>
    <col min="10" max="11" width="9.140625" style="23" customWidth="1"/>
    <col min="12" max="12" width="13.7109375" style="23" customWidth="1"/>
    <col min="13" max="16384" width="9.140625" style="23" customWidth="1"/>
  </cols>
  <sheetData>
    <row r="1" spans="1:8" ht="15.75" customHeight="1">
      <c r="A1" s="96" t="s">
        <v>1</v>
      </c>
      <c r="B1" s="96"/>
      <c r="C1" s="96"/>
      <c r="D1" s="96"/>
      <c r="E1" s="96"/>
      <c r="F1" s="96"/>
      <c r="G1" s="96"/>
      <c r="H1" s="96"/>
    </row>
    <row r="2" spans="1:8" ht="18.75" customHeight="1">
      <c r="A2" s="96" t="s">
        <v>120</v>
      </c>
      <c r="B2" s="96"/>
      <c r="C2" s="96"/>
      <c r="D2" s="96"/>
      <c r="E2" s="96"/>
      <c r="F2" s="96"/>
      <c r="G2" s="96"/>
      <c r="H2" s="96"/>
    </row>
    <row r="3" spans="1:8" ht="12.75">
      <c r="A3" s="24"/>
      <c r="B3" s="25"/>
      <c r="C3" s="25"/>
      <c r="D3" s="26"/>
      <c r="E3" s="26"/>
      <c r="F3" s="27"/>
      <c r="G3" s="28"/>
      <c r="H3" s="24"/>
    </row>
    <row r="4" spans="6:8" ht="12.75">
      <c r="F4" s="29" t="s">
        <v>3</v>
      </c>
      <c r="G4" s="30"/>
      <c r="H4" s="24" t="s">
        <v>5</v>
      </c>
    </row>
    <row r="5" spans="6:9" s="31" customFormat="1" ht="12.75">
      <c r="F5" s="32" t="s">
        <v>32</v>
      </c>
      <c r="G5" s="33"/>
      <c r="H5" s="34" t="s">
        <v>2</v>
      </c>
      <c r="I5" s="35"/>
    </row>
    <row r="6" spans="6:9" s="31" customFormat="1" ht="12.75">
      <c r="F6" s="32" t="s">
        <v>34</v>
      </c>
      <c r="G6" s="33"/>
      <c r="H6" s="34" t="s">
        <v>4</v>
      </c>
      <c r="I6" s="35"/>
    </row>
    <row r="7" spans="6:9" s="31" customFormat="1" ht="12.75">
      <c r="F7" s="32" t="s">
        <v>33</v>
      </c>
      <c r="G7" s="33"/>
      <c r="H7" s="34" t="s">
        <v>6</v>
      </c>
      <c r="I7" s="35"/>
    </row>
    <row r="8" spans="5:9" s="36" customFormat="1" ht="12.75">
      <c r="E8" s="36" t="s">
        <v>54</v>
      </c>
      <c r="F8" s="37">
        <v>39082</v>
      </c>
      <c r="G8" s="38"/>
      <c r="H8" s="39" t="s">
        <v>48</v>
      </c>
      <c r="I8" s="35"/>
    </row>
    <row r="9" spans="6:9" s="31" customFormat="1" ht="12.75">
      <c r="F9" s="32" t="s">
        <v>0</v>
      </c>
      <c r="G9" s="33"/>
      <c r="H9" s="34" t="s">
        <v>0</v>
      </c>
      <c r="I9" s="35"/>
    </row>
    <row r="10" spans="6:9" s="31" customFormat="1" ht="12.75">
      <c r="F10" s="32"/>
      <c r="G10" s="33"/>
      <c r="H10" s="34"/>
      <c r="I10" s="35"/>
    </row>
    <row r="11" spans="3:9" s="31" customFormat="1" ht="12.75">
      <c r="C11" s="68" t="s">
        <v>63</v>
      </c>
      <c r="F11" s="32"/>
      <c r="G11" s="33"/>
      <c r="H11" s="34"/>
      <c r="I11" s="35"/>
    </row>
    <row r="12" spans="2:9" s="31" customFormat="1" ht="12.75">
      <c r="B12" s="40" t="s">
        <v>55</v>
      </c>
      <c r="F12" s="32"/>
      <c r="G12" s="33"/>
      <c r="H12" s="34"/>
      <c r="I12" s="35"/>
    </row>
    <row r="13" spans="1:12" ht="12.75">
      <c r="A13" s="31"/>
      <c r="B13" s="23" t="s">
        <v>38</v>
      </c>
      <c r="E13" s="31">
        <v>10</v>
      </c>
      <c r="F13" s="44">
        <f>125028+3630</f>
        <v>128658</v>
      </c>
      <c r="G13" s="42"/>
      <c r="H13" s="45">
        <f>93066+5414</f>
        <v>98480</v>
      </c>
      <c r="I13" s="35"/>
      <c r="L13" s="43"/>
    </row>
    <row r="14" spans="1:12" ht="12.75">
      <c r="A14" s="31"/>
      <c r="B14" s="23" t="s">
        <v>40</v>
      </c>
      <c r="E14" s="31"/>
      <c r="F14" s="46">
        <v>42124</v>
      </c>
      <c r="G14" s="42"/>
      <c r="H14" s="47">
        <v>54160</v>
      </c>
      <c r="I14" s="35"/>
      <c r="L14" s="43"/>
    </row>
    <row r="15" spans="1:12" ht="12.75">
      <c r="A15" s="31"/>
      <c r="B15" s="23" t="s">
        <v>39</v>
      </c>
      <c r="E15" s="31"/>
      <c r="F15" s="46">
        <f>60672+25457</f>
        <v>86129</v>
      </c>
      <c r="G15" s="42"/>
      <c r="H15" s="47">
        <v>58001</v>
      </c>
      <c r="I15" s="35"/>
      <c r="J15" s="43"/>
      <c r="L15" s="43"/>
    </row>
    <row r="16" spans="1:12" ht="12.75">
      <c r="A16" s="31"/>
      <c r="C16" s="23" t="s">
        <v>43</v>
      </c>
      <c r="E16" s="31"/>
      <c r="F16" s="69">
        <v>50</v>
      </c>
      <c r="G16" s="42"/>
      <c r="H16" s="70">
        <v>50</v>
      </c>
      <c r="I16" s="35"/>
      <c r="J16" s="43"/>
      <c r="L16" s="43"/>
    </row>
    <row r="17" spans="1:12" ht="12.75">
      <c r="A17" s="31"/>
      <c r="E17" s="31"/>
      <c r="F17" s="69">
        <f>SUM(F13:F16)</f>
        <v>256961</v>
      </c>
      <c r="G17" s="42"/>
      <c r="H17" s="69">
        <f>SUM(H13:H16)</f>
        <v>210691</v>
      </c>
      <c r="I17" s="35"/>
      <c r="J17" s="43"/>
      <c r="L17" s="43"/>
    </row>
    <row r="18" spans="1:12" ht="12.75">
      <c r="A18" s="31"/>
      <c r="E18" s="31"/>
      <c r="F18" s="41"/>
      <c r="G18" s="42"/>
      <c r="I18" s="35"/>
      <c r="J18" s="43"/>
      <c r="L18" s="43"/>
    </row>
    <row r="19" spans="5:12" ht="12.75">
      <c r="E19" s="31"/>
      <c r="F19" s="23"/>
      <c r="G19" s="23"/>
      <c r="H19" s="23"/>
      <c r="I19" s="35"/>
      <c r="L19" s="43"/>
    </row>
    <row r="20" spans="1:9" ht="12.75">
      <c r="A20" s="31"/>
      <c r="B20" s="40" t="s">
        <v>56</v>
      </c>
      <c r="E20" s="31"/>
      <c r="F20" s="51"/>
      <c r="G20" s="42"/>
      <c r="H20" s="52"/>
      <c r="I20" s="35"/>
    </row>
    <row r="21" spans="1:12" ht="12.75">
      <c r="A21" s="31"/>
      <c r="C21" s="59" t="s">
        <v>131</v>
      </c>
      <c r="E21" s="31"/>
      <c r="F21" s="46">
        <v>6829</v>
      </c>
      <c r="G21" s="42"/>
      <c r="H21" s="47">
        <v>1968</v>
      </c>
      <c r="I21" s="35"/>
      <c r="L21" s="43"/>
    </row>
    <row r="22" spans="1:12" ht="12.75">
      <c r="A22" s="31"/>
      <c r="B22" s="35"/>
      <c r="C22" s="59" t="s">
        <v>57</v>
      </c>
      <c r="D22" s="59"/>
      <c r="E22" s="31"/>
      <c r="F22" s="46">
        <v>677</v>
      </c>
      <c r="G22" s="42"/>
      <c r="H22" s="47">
        <v>562</v>
      </c>
      <c r="I22" s="35"/>
      <c r="L22" s="43"/>
    </row>
    <row r="23" spans="1:12" ht="12.75">
      <c r="A23" s="31"/>
      <c r="B23" s="35"/>
      <c r="C23" s="59" t="s">
        <v>27</v>
      </c>
      <c r="D23" s="59"/>
      <c r="E23" s="31"/>
      <c r="F23" s="46">
        <v>3610</v>
      </c>
      <c r="G23" s="42"/>
      <c r="H23" s="47">
        <v>3565</v>
      </c>
      <c r="I23" s="35"/>
      <c r="L23" s="43"/>
    </row>
    <row r="24" spans="1:14" ht="12.75">
      <c r="A24" s="31"/>
      <c r="B24" s="35"/>
      <c r="C24" s="59" t="s">
        <v>28</v>
      </c>
      <c r="D24" s="59"/>
      <c r="E24" s="31"/>
      <c r="F24" s="46">
        <f>20168-1-2500</f>
        <v>17667</v>
      </c>
      <c r="G24" s="42"/>
      <c r="H24" s="47">
        <f>27715+899</f>
        <v>28614</v>
      </c>
      <c r="I24" s="35"/>
      <c r="L24" s="43"/>
      <c r="N24" s="43"/>
    </row>
    <row r="25" spans="1:12" ht="12.75">
      <c r="A25" s="31"/>
      <c r="B25" s="35"/>
      <c r="C25" s="59" t="s">
        <v>22</v>
      </c>
      <c r="D25" s="59"/>
      <c r="E25" s="31"/>
      <c r="F25" s="46">
        <v>7743</v>
      </c>
      <c r="G25" s="42"/>
      <c r="H25" s="47">
        <f>1790+2226</f>
        <v>4016</v>
      </c>
      <c r="I25" s="35"/>
      <c r="L25" s="43"/>
    </row>
    <row r="26" spans="1:9" ht="12.75">
      <c r="A26" s="31"/>
      <c r="E26" s="31"/>
      <c r="F26" s="48">
        <f>SUM(F21:F25)</f>
        <v>36526</v>
      </c>
      <c r="G26" s="42"/>
      <c r="H26" s="48">
        <f>SUM(H21:H25)</f>
        <v>38725</v>
      </c>
      <c r="I26" s="35"/>
    </row>
    <row r="27" spans="1:9" ht="13.5" thickBot="1">
      <c r="A27" s="31"/>
      <c r="C27" s="40" t="s">
        <v>58</v>
      </c>
      <c r="E27" s="31"/>
      <c r="F27" s="84">
        <f>F17+F26</f>
        <v>293487</v>
      </c>
      <c r="G27" s="42"/>
      <c r="H27" s="84">
        <f>H17+H26</f>
        <v>249416</v>
      </c>
      <c r="I27" s="35"/>
    </row>
    <row r="28" spans="1:9" ht="13.5" thickTop="1">
      <c r="A28" s="31"/>
      <c r="C28" s="40"/>
      <c r="E28" s="31"/>
      <c r="F28" s="71"/>
      <c r="G28" s="42"/>
      <c r="H28" s="71"/>
      <c r="I28" s="35"/>
    </row>
    <row r="29" spans="1:9" ht="12.75">
      <c r="A29" s="31"/>
      <c r="E29" s="31"/>
      <c r="F29" s="42"/>
      <c r="G29" s="42"/>
      <c r="H29" s="49"/>
      <c r="I29" s="35"/>
    </row>
    <row r="30" spans="1:9" ht="12.75">
      <c r="A30" s="31"/>
      <c r="B30" s="40" t="s">
        <v>59</v>
      </c>
      <c r="C30" s="40"/>
      <c r="E30" s="31"/>
      <c r="F30" s="42"/>
      <c r="G30" s="42"/>
      <c r="H30" s="49"/>
      <c r="I30" s="35"/>
    </row>
    <row r="31" spans="1:9" ht="12.75">
      <c r="A31" s="31"/>
      <c r="C31" s="40" t="s">
        <v>64</v>
      </c>
      <c r="E31" s="31"/>
      <c r="F31" s="42"/>
      <c r="G31" s="42"/>
      <c r="H31" s="49"/>
      <c r="I31" s="35"/>
    </row>
    <row r="32" spans="1:9" ht="12.75">
      <c r="A32" s="31"/>
      <c r="B32" s="23" t="s">
        <v>41</v>
      </c>
      <c r="E32" s="31">
        <v>7</v>
      </c>
      <c r="F32" s="44">
        <v>110367</v>
      </c>
      <c r="G32" s="42"/>
      <c r="H32" s="45">
        <v>110367</v>
      </c>
      <c r="I32" s="35"/>
    </row>
    <row r="33" spans="1:9" ht="12.75">
      <c r="A33" s="31"/>
      <c r="B33" s="23" t="s">
        <v>65</v>
      </c>
      <c r="E33" s="31"/>
      <c r="F33" s="46">
        <f>3617+3630</f>
        <v>7247</v>
      </c>
      <c r="G33" s="42"/>
      <c r="H33" s="47">
        <v>3617</v>
      </c>
      <c r="I33" s="35"/>
    </row>
    <row r="34" spans="1:12" ht="12.75">
      <c r="A34" s="31"/>
      <c r="B34" s="23" t="s">
        <v>147</v>
      </c>
      <c r="E34" s="31"/>
      <c r="F34" s="69">
        <f>+CSCIE!E29</f>
        <v>21193</v>
      </c>
      <c r="G34" s="42"/>
      <c r="H34" s="70">
        <v>-458</v>
      </c>
      <c r="I34" s="35"/>
      <c r="L34" s="43"/>
    </row>
    <row r="35" spans="1:9" ht="12.75">
      <c r="A35" s="31"/>
      <c r="E35" s="31"/>
      <c r="F35" s="46">
        <f>SUM(F32:F34)</f>
        <v>138807</v>
      </c>
      <c r="G35" s="42"/>
      <c r="H35" s="46">
        <f>SUM(H32:H34)</f>
        <v>113526</v>
      </c>
      <c r="I35" s="35"/>
    </row>
    <row r="36" spans="1:9" ht="12.75">
      <c r="A36" s="31"/>
      <c r="C36" s="23" t="s">
        <v>60</v>
      </c>
      <c r="D36" s="40"/>
      <c r="E36" s="68"/>
      <c r="F36" s="46">
        <v>0</v>
      </c>
      <c r="G36" s="42"/>
      <c r="H36" s="47">
        <v>0</v>
      </c>
      <c r="I36" s="35"/>
    </row>
    <row r="37" spans="1:9" ht="13.5" thickBot="1">
      <c r="A37" s="31"/>
      <c r="C37" s="40" t="s">
        <v>61</v>
      </c>
      <c r="D37" s="40"/>
      <c r="E37" s="68"/>
      <c r="F37" s="73">
        <f>SUM(F35:F36)</f>
        <v>138807</v>
      </c>
      <c r="G37" s="42"/>
      <c r="H37" s="73">
        <f>SUM(H35:H36)</f>
        <v>113526</v>
      </c>
      <c r="I37" s="35"/>
    </row>
    <row r="38" spans="1:9" ht="12.75">
      <c r="A38" s="31"/>
      <c r="C38" s="40"/>
      <c r="D38" s="40"/>
      <c r="E38" s="68"/>
      <c r="F38" s="42"/>
      <c r="G38" s="42"/>
      <c r="H38" s="42"/>
      <c r="I38" s="35"/>
    </row>
    <row r="39" spans="1:9" ht="12.75">
      <c r="A39" s="31"/>
      <c r="C39" s="40"/>
      <c r="D39" s="40"/>
      <c r="E39" s="68"/>
      <c r="F39" s="42"/>
      <c r="G39" s="42"/>
      <c r="H39" s="42"/>
      <c r="I39" s="35"/>
    </row>
    <row r="40" spans="1:9" ht="12.75">
      <c r="A40" s="31"/>
      <c r="B40" s="40" t="s">
        <v>66</v>
      </c>
      <c r="C40" s="31"/>
      <c r="D40" s="31"/>
      <c r="E40" s="31"/>
      <c r="F40" s="42"/>
      <c r="G40" s="42"/>
      <c r="H40" s="49"/>
      <c r="I40" s="35"/>
    </row>
    <row r="41" spans="1:12" ht="12.75">
      <c r="A41" s="31"/>
      <c r="B41" s="23" t="s">
        <v>100</v>
      </c>
      <c r="E41" s="31" t="s">
        <v>96</v>
      </c>
      <c r="F41" s="44">
        <v>410</v>
      </c>
      <c r="G41" s="42"/>
      <c r="H41" s="45">
        <v>315</v>
      </c>
      <c r="I41" s="35"/>
      <c r="L41" s="43"/>
    </row>
    <row r="42" spans="1:14" ht="12.75">
      <c r="A42" s="31"/>
      <c r="B42" s="23" t="s">
        <v>42</v>
      </c>
      <c r="E42" s="31"/>
      <c r="F42" s="46">
        <v>12046</v>
      </c>
      <c r="G42" s="42"/>
      <c r="H42" s="47">
        <v>14837</v>
      </c>
      <c r="I42" s="35"/>
      <c r="L42" s="43"/>
      <c r="N42" s="43"/>
    </row>
    <row r="43" spans="1:9" ht="12.75">
      <c r="A43" s="31"/>
      <c r="E43" s="31"/>
      <c r="F43" s="48">
        <f>SUM(F41:F42)</f>
        <v>12456</v>
      </c>
      <c r="G43" s="42"/>
      <c r="H43" s="72">
        <f>SUM(H41:H42)</f>
        <v>15152</v>
      </c>
      <c r="I43" s="35"/>
    </row>
    <row r="44" spans="1:9" ht="12.75">
      <c r="A44" s="31"/>
      <c r="E44" s="31"/>
      <c r="F44" s="42"/>
      <c r="G44" s="42"/>
      <c r="H44" s="49"/>
      <c r="I44" s="35"/>
    </row>
    <row r="45" spans="1:9" ht="12.75">
      <c r="A45" s="31"/>
      <c r="B45" s="40" t="s">
        <v>67</v>
      </c>
      <c r="E45" s="31"/>
      <c r="F45" s="42"/>
      <c r="G45" s="42"/>
      <c r="H45" s="49"/>
      <c r="I45" s="35"/>
    </row>
    <row r="46" spans="1:9" ht="12.75">
      <c r="A46" s="31"/>
      <c r="C46" s="23" t="s">
        <v>99</v>
      </c>
      <c r="E46" s="31" t="s">
        <v>96</v>
      </c>
      <c r="F46" s="44">
        <v>108</v>
      </c>
      <c r="G46" s="42"/>
      <c r="H46" s="45">
        <v>382</v>
      </c>
      <c r="I46" s="35"/>
    </row>
    <row r="47" spans="1:12" ht="12.75">
      <c r="A47" s="31"/>
      <c r="C47" s="23" t="s">
        <v>29</v>
      </c>
      <c r="E47" s="31"/>
      <c r="F47" s="46">
        <v>1023</v>
      </c>
      <c r="G47" s="42"/>
      <c r="H47" s="47">
        <v>1370</v>
      </c>
      <c r="I47" s="35"/>
      <c r="L47" s="43"/>
    </row>
    <row r="48" spans="1:12" ht="12.75">
      <c r="A48" s="31"/>
      <c r="B48" s="35"/>
      <c r="C48" s="23" t="s">
        <v>30</v>
      </c>
      <c r="E48" s="31"/>
      <c r="F48" s="46">
        <v>17459</v>
      </c>
      <c r="G48" s="42"/>
      <c r="H48" s="47">
        <v>15480</v>
      </c>
      <c r="I48" s="35"/>
      <c r="L48" s="43"/>
    </row>
    <row r="49" spans="1:12" ht="12.75">
      <c r="A49" s="31"/>
      <c r="B49" s="35"/>
      <c r="C49" s="23" t="s">
        <v>101</v>
      </c>
      <c r="E49" s="31"/>
      <c r="F49" s="46">
        <v>16317</v>
      </c>
      <c r="G49" s="42"/>
      <c r="H49" s="47">
        <v>22012</v>
      </c>
      <c r="I49" s="35"/>
      <c r="L49" s="43"/>
    </row>
    <row r="50" spans="1:12" ht="12.75">
      <c r="A50" s="31"/>
      <c r="B50" s="35"/>
      <c r="C50" s="23" t="s">
        <v>31</v>
      </c>
      <c r="E50" s="31"/>
      <c r="F50" s="46">
        <f>109817-2500</f>
        <v>107317</v>
      </c>
      <c r="G50" s="42"/>
      <c r="H50" s="47">
        <v>81494</v>
      </c>
      <c r="I50" s="35"/>
      <c r="L50" s="43"/>
    </row>
    <row r="51" spans="1:12" ht="12.75">
      <c r="A51" s="31"/>
      <c r="E51" s="31"/>
      <c r="F51" s="48">
        <f>SUM(F46:F50)</f>
        <v>142224</v>
      </c>
      <c r="G51" s="42"/>
      <c r="H51" s="48">
        <f>SUM(H46:H50)</f>
        <v>120738</v>
      </c>
      <c r="I51" s="35"/>
      <c r="L51" s="43"/>
    </row>
    <row r="52" spans="1:9" ht="13.5" thickBot="1">
      <c r="A52" s="31"/>
      <c r="B52" s="40" t="s">
        <v>68</v>
      </c>
      <c r="E52" s="31"/>
      <c r="F52" s="73">
        <f>F43+F51</f>
        <v>154680</v>
      </c>
      <c r="G52" s="42"/>
      <c r="H52" s="73">
        <f>H43+H51</f>
        <v>135890</v>
      </c>
      <c r="I52" s="35"/>
    </row>
    <row r="53" spans="1:9" ht="13.5" thickBot="1">
      <c r="A53" s="75"/>
      <c r="B53" s="66" t="s">
        <v>62</v>
      </c>
      <c r="C53" s="35"/>
      <c r="D53" s="35"/>
      <c r="E53" s="75"/>
      <c r="F53" s="76">
        <f>F37+F52</f>
        <v>293487</v>
      </c>
      <c r="G53" s="67"/>
      <c r="H53" s="76">
        <f>H37+H52</f>
        <v>249416</v>
      </c>
      <c r="I53" s="35"/>
    </row>
    <row r="54" spans="1:9" ht="13.5" thickTop="1">
      <c r="A54" s="31"/>
      <c r="E54" s="31"/>
      <c r="F54" s="43"/>
      <c r="G54" s="23"/>
      <c r="H54" s="43"/>
      <c r="I54" s="35"/>
    </row>
    <row r="55" spans="5:8" ht="12.75">
      <c r="E55" s="31"/>
      <c r="F55" s="56"/>
      <c r="H55" s="56"/>
    </row>
    <row r="56" spans="1:9" ht="12.75">
      <c r="A56" s="31"/>
      <c r="E56" s="31"/>
      <c r="F56" s="42"/>
      <c r="G56" s="42"/>
      <c r="H56" s="42"/>
      <c r="I56" s="35"/>
    </row>
    <row r="57" spans="1:9" ht="13.5" thickBot="1">
      <c r="A57" s="31" t="s">
        <v>23</v>
      </c>
      <c r="B57" s="23" t="s">
        <v>69</v>
      </c>
      <c r="E57" s="31"/>
      <c r="F57" s="50">
        <f>(+F37/F32)*100</f>
        <v>125.7685721275381</v>
      </c>
      <c r="G57" s="42"/>
      <c r="H57" s="50">
        <f>(+H37/H32)*100</f>
        <v>102.86226861290059</v>
      </c>
      <c r="I57" s="35"/>
    </row>
    <row r="58" spans="1:11" ht="12.75">
      <c r="A58" s="31"/>
      <c r="F58" s="42"/>
      <c r="G58" s="42"/>
      <c r="H58" s="42"/>
      <c r="I58" s="35"/>
      <c r="K58" s="43"/>
    </row>
    <row r="59" spans="1:9" ht="22.5" customHeight="1">
      <c r="A59" s="40" t="s">
        <v>70</v>
      </c>
      <c r="I59" s="35"/>
    </row>
    <row r="60" spans="1:9" ht="12.75">
      <c r="A60" s="40" t="s">
        <v>71</v>
      </c>
      <c r="C60" s="31"/>
      <c r="I60" s="35"/>
    </row>
    <row r="61" spans="1:9" ht="12" customHeight="1">
      <c r="A61" s="74" t="s">
        <v>72</v>
      </c>
      <c r="B61" s="31"/>
      <c r="F61" s="42"/>
      <c r="G61" s="42"/>
      <c r="H61" s="42"/>
      <c r="I61" s="35"/>
    </row>
    <row r="62" spans="1:9" ht="4.5" customHeight="1">
      <c r="A62" s="31"/>
      <c r="F62" s="41"/>
      <c r="G62" s="42"/>
      <c r="I62" s="35"/>
    </row>
    <row r="63" ht="12.75">
      <c r="F63" s="56"/>
    </row>
    <row r="64" spans="6:8" ht="12.75">
      <c r="F64" s="23"/>
      <c r="G64" s="23"/>
      <c r="H64" s="23"/>
    </row>
    <row r="65" spans="6:8" ht="12.75">
      <c r="F65" s="23"/>
      <c r="G65" s="23"/>
      <c r="H65" s="23"/>
    </row>
    <row r="66" spans="6:8" ht="12.75">
      <c r="F66" s="56">
        <f>+F27-F53</f>
        <v>0</v>
      </c>
      <c r="H66" s="56">
        <f>+H27-H53</f>
        <v>0</v>
      </c>
    </row>
  </sheetData>
  <mergeCells count="2">
    <mergeCell ref="A1:H1"/>
    <mergeCell ref="A2:H2"/>
  </mergeCells>
  <printOptions/>
  <pageMargins left="0.75" right="0.75" top="1" bottom="0.56" header="0.5" footer="0.5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6">
      <selection activeCell="D23" sqref="D23"/>
    </sheetView>
  </sheetViews>
  <sheetFormatPr defaultColWidth="9.140625" defaultRowHeight="12.75"/>
  <cols>
    <col min="1" max="1" width="12.7109375" style="2" customWidth="1"/>
    <col min="2" max="2" width="27.8515625" style="2" customWidth="1"/>
    <col min="3" max="3" width="5.8515625" style="2" customWidth="1"/>
    <col min="4" max="4" width="14.7109375" style="2" customWidth="1"/>
    <col min="5" max="5" width="1.7109375" style="2" customWidth="1"/>
    <col min="6" max="6" width="14.7109375" style="2" customWidth="1"/>
    <col min="7" max="7" width="1.7109375" style="2" customWidth="1"/>
    <col min="8" max="8" width="14.8515625" style="2" customWidth="1"/>
    <col min="9" max="9" width="1.7109375" style="2" customWidth="1"/>
    <col min="10" max="10" width="15.00390625" style="2" customWidth="1"/>
    <col min="11" max="11" width="10.421875" style="2" customWidth="1"/>
    <col min="12" max="16384" width="9.140625" style="2" customWidth="1"/>
  </cols>
  <sheetData>
    <row r="1" spans="1:10" ht="18.7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98" t="s">
        <v>7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8.75">
      <c r="A4" s="97" t="s">
        <v>121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4:10" ht="15.75">
      <c r="D6" s="99" t="s">
        <v>130</v>
      </c>
      <c r="E6" s="100"/>
      <c r="F6" s="100"/>
      <c r="H6" s="99" t="s">
        <v>74</v>
      </c>
      <c r="I6" s="100"/>
      <c r="J6" s="100"/>
    </row>
    <row r="7" spans="4:10" ht="15.75">
      <c r="D7" s="99" t="s">
        <v>73</v>
      </c>
      <c r="E7" s="100"/>
      <c r="F7" s="100"/>
      <c r="H7" s="99" t="s">
        <v>122</v>
      </c>
      <c r="I7" s="100"/>
      <c r="J7" s="100"/>
    </row>
    <row r="8" spans="3:10" ht="15.75">
      <c r="C8" s="11" t="s">
        <v>54</v>
      </c>
      <c r="D8" s="63">
        <v>39082</v>
      </c>
      <c r="E8" s="64"/>
      <c r="F8" s="63">
        <v>38717</v>
      </c>
      <c r="G8" s="64"/>
      <c r="H8" s="63">
        <v>39082</v>
      </c>
      <c r="I8" s="64"/>
      <c r="J8" s="63">
        <v>38717</v>
      </c>
    </row>
    <row r="9" spans="3:10" ht="15.75">
      <c r="C9" s="11"/>
      <c r="D9" s="4" t="s">
        <v>0</v>
      </c>
      <c r="F9" s="4" t="s">
        <v>0</v>
      </c>
      <c r="H9" s="4" t="s">
        <v>0</v>
      </c>
      <c r="J9" s="4" t="s">
        <v>0</v>
      </c>
    </row>
    <row r="10" spans="3:10" ht="15.75">
      <c r="C10" s="11"/>
      <c r="D10" s="4"/>
      <c r="F10" s="4" t="s">
        <v>98</v>
      </c>
      <c r="H10" s="4"/>
      <c r="J10" s="4" t="s">
        <v>98</v>
      </c>
    </row>
    <row r="12" spans="1:10" ht="15.75">
      <c r="A12" s="2" t="s">
        <v>132</v>
      </c>
      <c r="C12" s="11">
        <v>9</v>
      </c>
      <c r="D12" s="5">
        <f>H12-39050</f>
        <v>16102</v>
      </c>
      <c r="E12" s="5"/>
      <c r="F12" s="5">
        <f>J12-57208</f>
        <v>16595</v>
      </c>
      <c r="G12" s="5"/>
      <c r="H12" s="5">
        <v>55152</v>
      </c>
      <c r="I12" s="5"/>
      <c r="J12" s="5">
        <v>73803</v>
      </c>
    </row>
    <row r="13" spans="4:10" ht="15.75">
      <c r="D13" s="5"/>
      <c r="E13" s="5"/>
      <c r="F13" s="5"/>
      <c r="G13" s="5"/>
      <c r="H13" s="5"/>
      <c r="I13" s="5"/>
      <c r="J13" s="5"/>
    </row>
    <row r="14" spans="1:10" ht="15.75">
      <c r="A14" s="2" t="s">
        <v>75</v>
      </c>
      <c r="C14" s="11"/>
      <c r="D14" s="5">
        <f>H14+47869</f>
        <v>-14581</v>
      </c>
      <c r="E14" s="5"/>
      <c r="F14" s="5">
        <f>J14+55363</f>
        <v>-16753</v>
      </c>
      <c r="G14" s="5"/>
      <c r="H14" s="5">
        <v>-62450</v>
      </c>
      <c r="I14" s="5"/>
      <c r="J14" s="5">
        <f>-72123+7</f>
        <v>-72116</v>
      </c>
    </row>
    <row r="15" spans="3:10" ht="15.75">
      <c r="C15" s="11"/>
      <c r="D15" s="5" t="s">
        <v>113</v>
      </c>
      <c r="E15" s="5"/>
      <c r="F15" s="5"/>
      <c r="G15" s="5"/>
      <c r="H15" s="5"/>
      <c r="I15" s="5"/>
      <c r="J15" s="5"/>
    </row>
    <row r="16" spans="1:10" ht="15.75">
      <c r="A16" s="2" t="s">
        <v>76</v>
      </c>
      <c r="C16" s="11"/>
      <c r="D16" s="5">
        <f>H16-205</f>
        <v>24</v>
      </c>
      <c r="E16" s="5"/>
      <c r="F16" s="5">
        <f>J16-261</f>
        <v>22</v>
      </c>
      <c r="G16" s="5"/>
      <c r="H16" s="5">
        <v>229</v>
      </c>
      <c r="I16" s="5"/>
      <c r="J16" s="5">
        <v>283</v>
      </c>
    </row>
    <row r="17" spans="3:10" ht="15.75">
      <c r="C17" s="11"/>
      <c r="D17" s="5"/>
      <c r="E17" s="5"/>
      <c r="F17" s="5"/>
      <c r="G17" s="5"/>
      <c r="H17" s="5"/>
      <c r="I17" s="5"/>
      <c r="J17" s="5"/>
    </row>
    <row r="18" spans="1:10" ht="15.75">
      <c r="A18" s="2" t="s">
        <v>111</v>
      </c>
      <c r="C18" s="11"/>
      <c r="D18" s="5">
        <v>0</v>
      </c>
      <c r="E18" s="5"/>
      <c r="F18" s="5">
        <v>0</v>
      </c>
      <c r="G18" s="5"/>
      <c r="H18" s="5">
        <v>0</v>
      </c>
      <c r="I18" s="5"/>
      <c r="J18" s="5">
        <v>29125</v>
      </c>
    </row>
    <row r="19" spans="1:10" ht="15.75">
      <c r="A19" s="2" t="s">
        <v>112</v>
      </c>
      <c r="C19" s="11"/>
      <c r="D19" s="5"/>
      <c r="E19" s="5"/>
      <c r="F19" s="5"/>
      <c r="G19" s="5"/>
      <c r="H19" s="5"/>
      <c r="I19" s="5"/>
      <c r="J19" s="5"/>
    </row>
    <row r="20" spans="3:10" ht="15.75">
      <c r="C20" s="11"/>
      <c r="D20" s="5"/>
      <c r="E20" s="5"/>
      <c r="F20" s="5"/>
      <c r="G20" s="5"/>
      <c r="H20" s="5"/>
      <c r="I20" s="5"/>
      <c r="J20" s="5"/>
    </row>
    <row r="21" spans="1:10" ht="15.75">
      <c r="A21" s="2" t="s">
        <v>51</v>
      </c>
      <c r="C21" s="11"/>
      <c r="D21" s="5">
        <f>H21+26</f>
        <v>3</v>
      </c>
      <c r="E21" s="5"/>
      <c r="F21" s="5">
        <f>J21+91</f>
        <v>-3</v>
      </c>
      <c r="G21" s="5"/>
      <c r="H21" s="5">
        <v>-23</v>
      </c>
      <c r="I21" s="5"/>
      <c r="J21" s="5">
        <v>-94</v>
      </c>
    </row>
    <row r="22" spans="3:10" ht="15.75">
      <c r="C22" s="11"/>
      <c r="D22" s="5"/>
      <c r="E22" s="5"/>
      <c r="F22" s="5"/>
      <c r="G22" s="5"/>
      <c r="H22" s="5"/>
      <c r="I22" s="5"/>
      <c r="J22" s="5"/>
    </row>
    <row r="23" spans="1:10" ht="15.75">
      <c r="A23" s="2" t="s">
        <v>152</v>
      </c>
      <c r="C23" s="11"/>
      <c r="D23" s="92">
        <f>H23-24432</f>
        <v>12767</v>
      </c>
      <c r="E23" s="5"/>
      <c r="F23" s="92">
        <f>J23-6042</f>
        <v>5006</v>
      </c>
      <c r="G23" s="5"/>
      <c r="H23" s="5">
        <v>37199</v>
      </c>
      <c r="I23" s="5"/>
      <c r="J23" s="5">
        <v>11048</v>
      </c>
    </row>
    <row r="24" spans="3:10" ht="15.75">
      <c r="C24" s="11"/>
      <c r="D24" s="6"/>
      <c r="E24" s="6"/>
      <c r="F24" s="6"/>
      <c r="G24" s="6"/>
      <c r="H24" s="6"/>
      <c r="I24" s="6"/>
      <c r="J24" s="6"/>
    </row>
    <row r="25" spans="1:10" ht="15.75">
      <c r="A25" s="2" t="s">
        <v>151</v>
      </c>
      <c r="C25" s="11"/>
      <c r="D25" s="5">
        <f>SUM(D11:D24)</f>
        <v>14315</v>
      </c>
      <c r="E25" s="5"/>
      <c r="F25" s="5">
        <f>SUM(F11:F24)</f>
        <v>4867</v>
      </c>
      <c r="G25" s="5"/>
      <c r="H25" s="5">
        <f>SUM(H12:H24)</f>
        <v>30107</v>
      </c>
      <c r="I25" s="5"/>
      <c r="J25" s="5">
        <f>SUM(J11:J24)</f>
        <v>42049</v>
      </c>
    </row>
    <row r="26" spans="3:10" ht="15.75">
      <c r="C26" s="11"/>
      <c r="D26" s="5"/>
      <c r="E26" s="5"/>
      <c r="F26" s="5"/>
      <c r="G26" s="5"/>
      <c r="H26" s="5"/>
      <c r="I26" s="5"/>
      <c r="J26" s="5"/>
    </row>
    <row r="27" spans="1:10" ht="15.75">
      <c r="A27" s="2" t="s">
        <v>52</v>
      </c>
      <c r="C27" s="11">
        <v>19</v>
      </c>
      <c r="D27" s="6">
        <f>H27+616</f>
        <v>-688</v>
      </c>
      <c r="E27" s="6"/>
      <c r="F27" s="93">
        <v>-1050</v>
      </c>
      <c r="G27" s="6"/>
      <c r="H27" s="6">
        <v>-1304</v>
      </c>
      <c r="I27" s="6"/>
      <c r="J27" s="6">
        <v>-1649</v>
      </c>
    </row>
    <row r="28" spans="1:12" ht="16.5" thickBot="1">
      <c r="A28" s="2" t="s">
        <v>150</v>
      </c>
      <c r="C28" s="11"/>
      <c r="D28" s="95">
        <f>SUM(D25:D27)</f>
        <v>13627</v>
      </c>
      <c r="E28" s="5"/>
      <c r="F28" s="7">
        <f>SUM(F25:F27)</f>
        <v>3817</v>
      </c>
      <c r="G28" s="5"/>
      <c r="H28" s="7">
        <f>SUM(H25:H27)</f>
        <v>28803</v>
      </c>
      <c r="I28" s="5"/>
      <c r="J28" s="7">
        <f>SUM(J25:J27)</f>
        <v>40400</v>
      </c>
      <c r="L28" s="5"/>
    </row>
    <row r="29" spans="3:10" ht="16.5" thickTop="1">
      <c r="C29" s="11"/>
      <c r="D29" s="5"/>
      <c r="E29" s="5"/>
      <c r="F29" s="5"/>
      <c r="G29" s="5"/>
      <c r="H29" s="5"/>
      <c r="I29" s="5"/>
      <c r="J29" s="5"/>
    </row>
    <row r="30" spans="1:11" ht="15.75">
      <c r="A30" s="20" t="s">
        <v>77</v>
      </c>
      <c r="B30" s="20"/>
      <c r="C30" s="55"/>
      <c r="D30" s="19"/>
      <c r="E30" s="19"/>
      <c r="F30" s="19"/>
      <c r="G30" s="19"/>
      <c r="H30" s="19"/>
      <c r="I30" s="19"/>
      <c r="J30" s="19"/>
      <c r="K30" s="20"/>
    </row>
    <row r="31" spans="1:11" ht="15.75">
      <c r="A31" s="20" t="s">
        <v>53</v>
      </c>
      <c r="B31" s="20"/>
      <c r="C31" s="55"/>
      <c r="D31" s="19">
        <f>D28</f>
        <v>13627</v>
      </c>
      <c r="E31" s="19"/>
      <c r="F31" s="19">
        <f>F28</f>
        <v>3817</v>
      </c>
      <c r="G31" s="19"/>
      <c r="H31" s="19">
        <f>H28</f>
        <v>28803</v>
      </c>
      <c r="I31" s="19"/>
      <c r="J31" s="19">
        <f>J28</f>
        <v>40400</v>
      </c>
      <c r="K31" s="20"/>
    </row>
    <row r="32" spans="1:11" ht="15.75">
      <c r="A32" s="20" t="s">
        <v>60</v>
      </c>
      <c r="B32" s="20"/>
      <c r="C32" s="55"/>
      <c r="D32" s="19">
        <v>0</v>
      </c>
      <c r="E32" s="19"/>
      <c r="F32" s="19">
        <v>0</v>
      </c>
      <c r="G32" s="19"/>
      <c r="H32" s="19">
        <v>0</v>
      </c>
      <c r="I32" s="19"/>
      <c r="J32" s="19">
        <v>0</v>
      </c>
      <c r="K32" s="20"/>
    </row>
    <row r="33" spans="1:11" ht="16.5" thickBot="1">
      <c r="A33" s="20"/>
      <c r="B33" s="20"/>
      <c r="C33" s="55"/>
      <c r="D33" s="7">
        <f>SUM(D31:D32)</f>
        <v>13627</v>
      </c>
      <c r="E33" s="19"/>
      <c r="F33" s="7">
        <f>SUM(F31:F32)</f>
        <v>3817</v>
      </c>
      <c r="G33" s="19"/>
      <c r="H33" s="7">
        <f>SUM(H31:H32)</f>
        <v>28803</v>
      </c>
      <c r="I33" s="19"/>
      <c r="J33" s="7">
        <f>SUM(J31:J32)</f>
        <v>40400</v>
      </c>
      <c r="K33" s="20"/>
    </row>
    <row r="34" spans="1:11" ht="16.5" thickTop="1">
      <c r="A34" s="20"/>
      <c r="B34" s="20"/>
      <c r="C34" s="55"/>
      <c r="D34" s="19"/>
      <c r="E34" s="19"/>
      <c r="F34" s="19"/>
      <c r="G34" s="19"/>
      <c r="H34" s="94"/>
      <c r="I34" s="19"/>
      <c r="J34" s="19"/>
      <c r="K34" s="20"/>
    </row>
    <row r="35" spans="3:10" ht="15.75">
      <c r="C35" s="11"/>
      <c r="D35" s="5"/>
      <c r="E35" s="5"/>
      <c r="F35" s="5"/>
      <c r="G35" s="5"/>
      <c r="H35" s="5"/>
      <c r="I35" s="5"/>
      <c r="J35" s="5"/>
    </row>
    <row r="36" spans="1:10" ht="15.75">
      <c r="A36" s="2" t="s">
        <v>78</v>
      </c>
      <c r="C36" s="11"/>
      <c r="D36" s="8"/>
      <c r="E36" s="8"/>
      <c r="F36" s="8"/>
      <c r="G36" s="8"/>
      <c r="H36" s="8"/>
      <c r="I36" s="8"/>
      <c r="J36" s="8"/>
    </row>
    <row r="37" spans="1:10" ht="15.75">
      <c r="A37" s="2" t="s">
        <v>95</v>
      </c>
      <c r="C37" s="11"/>
      <c r="D37" s="5"/>
      <c r="E37" s="5"/>
      <c r="F37" s="5"/>
      <c r="G37" s="5"/>
      <c r="H37" s="5"/>
      <c r="I37" s="5"/>
      <c r="J37" s="5"/>
    </row>
    <row r="38" spans="1:10" ht="16.5" thickBot="1">
      <c r="A38" s="2" t="s">
        <v>148</v>
      </c>
      <c r="C38" s="11">
        <v>27</v>
      </c>
      <c r="D38" s="77">
        <f>D33/'BS'!F32*100</f>
        <v>12.34698777714353</v>
      </c>
      <c r="E38" s="8"/>
      <c r="F38" s="77">
        <f>F31/'BS'!H32*100</f>
        <v>3.458461315429431</v>
      </c>
      <c r="G38" s="8"/>
      <c r="H38" s="77">
        <f>+H31/'BS'!F32*100</f>
        <v>26.097474788659653</v>
      </c>
      <c r="I38" s="8"/>
      <c r="J38" s="77">
        <f>+J31/'BS'!H32*100</f>
        <v>36.60514465374614</v>
      </c>
    </row>
    <row r="39" ht="16.5" thickTop="1">
      <c r="C39" s="11"/>
    </row>
    <row r="40" spans="1:10" ht="16.5" thickBot="1">
      <c r="A40" s="2" t="s">
        <v>149</v>
      </c>
      <c r="C40" s="11">
        <v>27</v>
      </c>
      <c r="D40" s="85">
        <f>+D38</f>
        <v>12.34698777714353</v>
      </c>
      <c r="E40" s="86"/>
      <c r="F40" s="85">
        <f>+F38</f>
        <v>3.458461315429431</v>
      </c>
      <c r="G40" s="86"/>
      <c r="H40" s="85">
        <f>+H38</f>
        <v>26.097474788659653</v>
      </c>
      <c r="I40" s="86"/>
      <c r="J40" s="85">
        <f>+J38</f>
        <v>36.60514465374614</v>
      </c>
    </row>
    <row r="41" ht="16.5" thickTop="1"/>
    <row r="43" spans="4:10" ht="15.75">
      <c r="D43" s="9"/>
      <c r="E43" s="9"/>
      <c r="F43" s="9"/>
      <c r="G43" s="9"/>
      <c r="H43" s="9"/>
      <c r="I43" s="9"/>
      <c r="J43" s="9"/>
    </row>
    <row r="44" spans="4:10" ht="15.75">
      <c r="D44" s="9"/>
      <c r="E44" s="9"/>
      <c r="F44" s="9"/>
      <c r="G44" s="9"/>
      <c r="H44" s="9"/>
      <c r="I44" s="9"/>
      <c r="J44" s="9"/>
    </row>
    <row r="45" spans="1:3" ht="16.5">
      <c r="A45" s="61" t="s">
        <v>79</v>
      </c>
      <c r="B45" s="9"/>
      <c r="C45" s="9"/>
    </row>
    <row r="46" spans="1:3" ht="16.5">
      <c r="A46" s="61" t="s">
        <v>80</v>
      </c>
      <c r="B46" s="9"/>
      <c r="C46" s="9"/>
    </row>
    <row r="47" ht="16.5">
      <c r="A47" s="61" t="s">
        <v>81</v>
      </c>
    </row>
  </sheetData>
  <mergeCells count="7">
    <mergeCell ref="A4:J4"/>
    <mergeCell ref="A1:J1"/>
    <mergeCell ref="A3:J3"/>
    <mergeCell ref="D7:F7"/>
    <mergeCell ref="H7:J7"/>
    <mergeCell ref="D6:F6"/>
    <mergeCell ref="H6:J6"/>
  </mergeCells>
  <printOptions/>
  <pageMargins left="0.75" right="0.75" top="1" bottom="1" header="0.5" footer="0.5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8">
      <selection activeCell="A53" sqref="A53"/>
    </sheetView>
  </sheetViews>
  <sheetFormatPr defaultColWidth="9.140625" defaultRowHeight="12.75"/>
  <cols>
    <col min="1" max="1" width="9.140625" style="2" customWidth="1"/>
    <col min="2" max="2" width="28.7109375" style="2" customWidth="1"/>
    <col min="3" max="3" width="15.28125" style="2" customWidth="1"/>
    <col min="4" max="4" width="17.57421875" style="2" customWidth="1"/>
    <col min="5" max="5" width="23.00390625" style="2" customWidth="1"/>
    <col min="6" max="6" width="13.421875" style="2" customWidth="1"/>
    <col min="7" max="7" width="17.57421875" style="2" customWidth="1"/>
    <col min="8" max="8" width="14.7109375" style="2" customWidth="1"/>
    <col min="9" max="16384" width="9.140625" style="2" customWidth="1"/>
  </cols>
  <sheetData>
    <row r="1" spans="1:8" ht="15.75">
      <c r="A1" s="99" t="s">
        <v>1</v>
      </c>
      <c r="B1" s="99"/>
      <c r="C1" s="99"/>
      <c r="D1" s="99"/>
      <c r="E1" s="99"/>
      <c r="F1" s="99"/>
      <c r="G1" s="99"/>
      <c r="H1" s="99"/>
    </row>
    <row r="3" spans="1:8" ht="15.75">
      <c r="A3" s="99" t="s">
        <v>97</v>
      </c>
      <c r="B3" s="99"/>
      <c r="C3" s="99"/>
      <c r="D3" s="99"/>
      <c r="E3" s="99"/>
      <c r="F3" s="99"/>
      <c r="G3" s="99"/>
      <c r="H3" s="99"/>
    </row>
    <row r="4" spans="1:8" ht="15.75">
      <c r="A4" s="99" t="s">
        <v>121</v>
      </c>
      <c r="B4" s="99"/>
      <c r="C4" s="99"/>
      <c r="D4" s="99"/>
      <c r="E4" s="99"/>
      <c r="F4" s="99"/>
      <c r="G4" s="99"/>
      <c r="H4" s="99"/>
    </row>
    <row r="5" spans="1:8" ht="15.75">
      <c r="A5" s="4"/>
      <c r="B5" s="4"/>
      <c r="C5" s="4"/>
      <c r="D5" s="4"/>
      <c r="E5" s="4"/>
      <c r="F5" s="4"/>
      <c r="G5" s="4"/>
      <c r="H5" s="4"/>
    </row>
    <row r="6" spans="3:8" ht="15.75">
      <c r="C6" s="99" t="s">
        <v>86</v>
      </c>
      <c r="D6" s="99"/>
      <c r="E6" s="99"/>
      <c r="F6" s="101"/>
      <c r="G6" s="4" t="s">
        <v>87</v>
      </c>
      <c r="H6" s="4" t="s">
        <v>88</v>
      </c>
    </row>
    <row r="7" spans="4:7" ht="15.75">
      <c r="D7" s="4" t="s">
        <v>83</v>
      </c>
      <c r="E7" s="4" t="s">
        <v>24</v>
      </c>
      <c r="F7" s="4"/>
      <c r="G7" s="11"/>
    </row>
    <row r="8" spans="5:7" ht="15.75">
      <c r="E8" s="11"/>
      <c r="F8" s="11"/>
      <c r="G8" s="11"/>
    </row>
    <row r="9" spans="1:8" ht="15.75">
      <c r="A9" s="10"/>
      <c r="C9" s="4" t="s">
        <v>8</v>
      </c>
      <c r="D9" s="4" t="s">
        <v>49</v>
      </c>
      <c r="E9" s="4" t="s">
        <v>84</v>
      </c>
      <c r="F9" s="4"/>
      <c r="G9" s="4"/>
      <c r="H9" s="4"/>
    </row>
    <row r="10" spans="3:8" ht="15.75">
      <c r="C10" s="4" t="s">
        <v>9</v>
      </c>
      <c r="D10" s="4" t="s">
        <v>50</v>
      </c>
      <c r="E10" s="4" t="s">
        <v>85</v>
      </c>
      <c r="F10" s="4" t="s">
        <v>91</v>
      </c>
      <c r="G10" s="4"/>
      <c r="H10" s="17"/>
    </row>
    <row r="11" spans="3:8" ht="15.75"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</row>
    <row r="13" spans="1:8" ht="15.75">
      <c r="A13" s="12" t="s">
        <v>123</v>
      </c>
      <c r="C13" s="11"/>
      <c r="D13" s="11"/>
      <c r="E13" s="11"/>
      <c r="F13" s="11"/>
      <c r="G13" s="11"/>
      <c r="H13" s="11"/>
    </row>
    <row r="14" spans="1:8" ht="15.75">
      <c r="A14" s="13" t="s">
        <v>124</v>
      </c>
      <c r="C14" s="11"/>
      <c r="D14" s="11"/>
      <c r="E14" s="11"/>
      <c r="F14" s="11"/>
      <c r="G14" s="11"/>
      <c r="H14" s="11"/>
    </row>
    <row r="15" spans="1:8" ht="15.75">
      <c r="A15" s="2" t="s">
        <v>82</v>
      </c>
      <c r="C15" s="14">
        <v>110367</v>
      </c>
      <c r="D15" s="14">
        <v>3617</v>
      </c>
      <c r="E15" s="15">
        <v>-458</v>
      </c>
      <c r="F15" s="15">
        <f>SUM(C15:E15)</f>
        <v>113526</v>
      </c>
      <c r="G15" s="15">
        <v>0</v>
      </c>
      <c r="H15" s="14">
        <f>SUM(F15:G15)</f>
        <v>113526</v>
      </c>
    </row>
    <row r="16" spans="3:8" ht="15.75">
      <c r="C16" s="14"/>
      <c r="D16" s="14"/>
      <c r="E16" s="14"/>
      <c r="F16" s="14"/>
      <c r="G16" s="14"/>
      <c r="H16" s="14"/>
    </row>
    <row r="17" spans="1:8" ht="15.75">
      <c r="A17" s="2" t="s">
        <v>136</v>
      </c>
      <c r="C17" s="14">
        <v>0</v>
      </c>
      <c r="D17" s="14">
        <v>0</v>
      </c>
      <c r="E17" s="15">
        <f>'IS'!H31</f>
        <v>28803</v>
      </c>
      <c r="F17" s="15">
        <f>SUM(C17:E17)</f>
        <v>28803</v>
      </c>
      <c r="G17" s="15">
        <v>0</v>
      </c>
      <c r="H17" s="89">
        <f>SUM(F17:G17)</f>
        <v>28803</v>
      </c>
    </row>
    <row r="18" spans="3:8" ht="15.75">
      <c r="C18" s="14"/>
      <c r="D18" s="14"/>
      <c r="E18" s="15"/>
      <c r="F18" s="15"/>
      <c r="G18" s="15"/>
      <c r="H18" s="14"/>
    </row>
    <row r="19" spans="1:8" ht="15.75">
      <c r="A19" s="2" t="s">
        <v>154</v>
      </c>
      <c r="C19" s="14">
        <v>0</v>
      </c>
      <c r="D19" s="14">
        <v>3630</v>
      </c>
      <c r="E19" s="15">
        <v>0</v>
      </c>
      <c r="F19" s="15">
        <f>SUM(C19:E19)</f>
        <v>3630</v>
      </c>
      <c r="G19" s="15">
        <v>0</v>
      </c>
      <c r="H19" s="89">
        <f>SUM(F19:G19)</f>
        <v>3630</v>
      </c>
    </row>
    <row r="20" spans="3:8" ht="15.75">
      <c r="C20" s="14"/>
      <c r="D20" s="14"/>
      <c r="E20" s="15"/>
      <c r="F20" s="15"/>
      <c r="G20" s="15"/>
      <c r="H20" s="14"/>
    </row>
    <row r="21" spans="1:8" ht="15.75">
      <c r="A21" s="2" t="s">
        <v>133</v>
      </c>
      <c r="C21" s="14"/>
      <c r="D21" s="14"/>
      <c r="E21" s="15"/>
      <c r="F21" s="15"/>
      <c r="G21" s="15"/>
      <c r="H21" s="14"/>
    </row>
    <row r="22" spans="1:8" ht="15.75">
      <c r="A22" s="2" t="s">
        <v>134</v>
      </c>
      <c r="C22" s="14"/>
      <c r="D22" s="14"/>
      <c r="E22" s="15"/>
      <c r="F22" s="15"/>
      <c r="G22" s="15"/>
      <c r="H22" s="14"/>
    </row>
    <row r="23" spans="1:8" ht="15.75">
      <c r="A23" s="2" t="s">
        <v>104</v>
      </c>
      <c r="C23" s="14">
        <v>0</v>
      </c>
      <c r="D23" s="14">
        <v>0</v>
      </c>
      <c r="E23" s="15">
        <v>-4768</v>
      </c>
      <c r="F23" s="15">
        <f>SUM(C23:E23)</f>
        <v>-4768</v>
      </c>
      <c r="G23" s="15"/>
      <c r="H23" s="89">
        <f>SUM(F23:G23)</f>
        <v>-4768</v>
      </c>
    </row>
    <row r="24" spans="3:8" ht="15.75">
      <c r="C24" s="14"/>
      <c r="D24" s="14"/>
      <c r="E24" s="15"/>
      <c r="F24" s="15"/>
      <c r="G24" s="15"/>
      <c r="H24" s="89"/>
    </row>
    <row r="25" spans="1:8" ht="15.75">
      <c r="A25" s="2" t="s">
        <v>135</v>
      </c>
      <c r="C25" s="14"/>
      <c r="D25" s="14"/>
      <c r="E25" s="15"/>
      <c r="F25" s="15"/>
      <c r="G25" s="15"/>
      <c r="H25" s="89"/>
    </row>
    <row r="26" spans="1:8" ht="15.75">
      <c r="A26" s="2" t="s">
        <v>115</v>
      </c>
      <c r="C26" s="14">
        <v>0</v>
      </c>
      <c r="D26" s="14">
        <v>0</v>
      </c>
      <c r="E26" s="15">
        <v>-2384</v>
      </c>
      <c r="F26" s="15">
        <f>SUM(C26:E26)</f>
        <v>-2384</v>
      </c>
      <c r="G26" s="15"/>
      <c r="H26" s="89">
        <f>SUM(F26:G26)</f>
        <v>-2384</v>
      </c>
    </row>
    <row r="27" spans="1:8" ht="15.75">
      <c r="A27" s="2" t="s">
        <v>103</v>
      </c>
      <c r="C27" s="14"/>
      <c r="D27" s="14"/>
      <c r="E27" s="15"/>
      <c r="F27" s="15"/>
      <c r="G27" s="15"/>
      <c r="H27" s="89"/>
    </row>
    <row r="28" spans="1:8" ht="15.75">
      <c r="A28" s="60"/>
      <c r="C28" s="14"/>
      <c r="D28" s="14"/>
      <c r="E28" s="14"/>
      <c r="F28" s="14"/>
      <c r="G28" s="14"/>
      <c r="H28" s="14"/>
    </row>
    <row r="29" spans="1:11" ht="16.5" thickBot="1">
      <c r="A29" s="2" t="s">
        <v>126</v>
      </c>
      <c r="C29" s="16">
        <f>SUM(C15:C28)</f>
        <v>110367</v>
      </c>
      <c r="D29" s="16">
        <f>SUM(D15:D28)</f>
        <v>7247</v>
      </c>
      <c r="E29" s="58">
        <f>SUM(E15:E28)</f>
        <v>21193</v>
      </c>
      <c r="F29" s="16">
        <f>SUM(F15:F28)</f>
        <v>138807</v>
      </c>
      <c r="G29" s="16">
        <f>SUM(G15:G28)</f>
        <v>0</v>
      </c>
      <c r="H29" s="16">
        <f>SUM(F29:G29)</f>
        <v>138807</v>
      </c>
      <c r="K29" s="14"/>
    </row>
    <row r="30" ht="16.5" thickTop="1"/>
    <row r="31" spans="1:8" ht="15.75">
      <c r="A31" s="12" t="s">
        <v>123</v>
      </c>
      <c r="C31" s="11"/>
      <c r="D31" s="11"/>
      <c r="E31" s="11"/>
      <c r="F31" s="11"/>
      <c r="G31" s="11"/>
      <c r="H31" s="11"/>
    </row>
    <row r="32" spans="1:8" ht="15.75">
      <c r="A32" s="13" t="s">
        <v>125</v>
      </c>
      <c r="C32" s="11"/>
      <c r="D32" s="11"/>
      <c r="E32" s="11"/>
      <c r="F32" s="11"/>
      <c r="G32" s="11"/>
      <c r="H32" s="11"/>
    </row>
    <row r="33" spans="1:8" ht="15.75">
      <c r="A33" s="2" t="s">
        <v>44</v>
      </c>
      <c r="C33" s="14">
        <v>110367</v>
      </c>
      <c r="D33" s="14">
        <v>0</v>
      </c>
      <c r="E33" s="15">
        <v>-38474</v>
      </c>
      <c r="F33" s="15">
        <f>SUM(C33:E33)</f>
        <v>71893</v>
      </c>
      <c r="G33" s="15">
        <v>0</v>
      </c>
      <c r="H33" s="14">
        <f>SUM(F33:G33)</f>
        <v>71893</v>
      </c>
    </row>
    <row r="34" spans="3:8" ht="15.75">
      <c r="C34" s="14"/>
      <c r="D34" s="14"/>
      <c r="E34" s="14"/>
      <c r="F34" s="14"/>
      <c r="G34" s="14"/>
      <c r="H34" s="14"/>
    </row>
    <row r="35" spans="1:8" ht="15.75">
      <c r="A35" s="2" t="s">
        <v>136</v>
      </c>
      <c r="C35" s="14">
        <v>0</v>
      </c>
      <c r="D35" s="14">
        <v>0</v>
      </c>
      <c r="E35" s="15">
        <v>40400</v>
      </c>
      <c r="F35" s="15">
        <f>SUM(C35:E35)</f>
        <v>40400</v>
      </c>
      <c r="G35" s="15">
        <v>0</v>
      </c>
      <c r="H35" s="14">
        <f>SUM(F35:G35)</f>
        <v>40400</v>
      </c>
    </row>
    <row r="36" spans="3:8" ht="15.75">
      <c r="C36" s="14"/>
      <c r="D36" s="14"/>
      <c r="E36" s="15"/>
      <c r="F36" s="15"/>
      <c r="G36" s="15"/>
      <c r="H36" s="14"/>
    </row>
    <row r="37" spans="1:8" ht="15.75">
      <c r="A37" s="2" t="s">
        <v>116</v>
      </c>
      <c r="C37" s="14"/>
      <c r="D37" s="14"/>
      <c r="E37" s="15"/>
      <c r="F37" s="15"/>
      <c r="G37" s="15"/>
      <c r="H37" s="14"/>
    </row>
    <row r="38" spans="1:8" ht="15.75">
      <c r="A38" s="2" t="s">
        <v>102</v>
      </c>
      <c r="C38" s="14">
        <v>0</v>
      </c>
      <c r="D38" s="14">
        <v>0</v>
      </c>
      <c r="E38" s="15">
        <v>-2384</v>
      </c>
      <c r="F38" s="15">
        <f>SUM(C38:E38)</f>
        <v>-2384</v>
      </c>
      <c r="G38" s="15">
        <v>0</v>
      </c>
      <c r="H38" s="5">
        <f>SUM(F38:G38)</f>
        <v>-2384</v>
      </c>
    </row>
    <row r="39" spans="1:8" ht="15.75">
      <c r="A39" s="2" t="s">
        <v>103</v>
      </c>
      <c r="C39" s="14"/>
      <c r="D39" s="14"/>
      <c r="E39" s="15"/>
      <c r="F39" s="15"/>
      <c r="G39" s="15"/>
      <c r="H39" s="14"/>
    </row>
    <row r="40" spans="3:8" ht="15.75">
      <c r="C40" s="14"/>
      <c r="D40" s="14"/>
      <c r="E40" s="15"/>
      <c r="F40" s="15"/>
      <c r="G40" s="15"/>
      <c r="H40" s="14"/>
    </row>
    <row r="41" spans="1:8" ht="15.75">
      <c r="A41" s="2" t="s">
        <v>153</v>
      </c>
      <c r="C41" s="14">
        <v>0</v>
      </c>
      <c r="D41" s="14">
        <v>3617</v>
      </c>
      <c r="E41" s="15">
        <v>0</v>
      </c>
      <c r="F41" s="15">
        <f>SUM(C41:E41)</f>
        <v>3617</v>
      </c>
      <c r="G41" s="15"/>
      <c r="H41" s="5">
        <f>SUM(F41:G41)</f>
        <v>3617</v>
      </c>
    </row>
    <row r="42" spans="3:8" ht="15.75">
      <c r="C42" s="14"/>
      <c r="D42" s="14"/>
      <c r="E42" s="14"/>
      <c r="F42" s="14"/>
      <c r="G42" s="14"/>
      <c r="H42" s="14"/>
    </row>
    <row r="43" spans="1:8" ht="16.5" thickBot="1">
      <c r="A43" s="2" t="s">
        <v>127</v>
      </c>
      <c r="C43" s="16">
        <f aca="true" t="shared" si="0" ref="C43:H43">SUM(C33:C42)</f>
        <v>110367</v>
      </c>
      <c r="D43" s="16">
        <f t="shared" si="0"/>
        <v>3617</v>
      </c>
      <c r="E43" s="78">
        <f t="shared" si="0"/>
        <v>-458</v>
      </c>
      <c r="F43" s="78">
        <f t="shared" si="0"/>
        <v>113526</v>
      </c>
      <c r="G43" s="16">
        <f t="shared" si="0"/>
        <v>0</v>
      </c>
      <c r="H43" s="16">
        <f t="shared" si="0"/>
        <v>113526</v>
      </c>
    </row>
    <row r="44" spans="3:8" ht="16.5" thickTop="1">
      <c r="C44" s="87"/>
      <c r="D44" s="87"/>
      <c r="E44" s="88"/>
      <c r="F44" s="88"/>
      <c r="G44" s="87"/>
      <c r="H44" s="87"/>
    </row>
    <row r="45" ht="15.75">
      <c r="A45" s="17" t="s">
        <v>89</v>
      </c>
    </row>
    <row r="46" ht="15.75">
      <c r="A46" s="17" t="s">
        <v>90</v>
      </c>
    </row>
    <row r="47" ht="15.75">
      <c r="A47" s="17"/>
    </row>
  </sheetData>
  <mergeCells count="4">
    <mergeCell ref="A3:H3"/>
    <mergeCell ref="A4:H4"/>
    <mergeCell ref="A1:H1"/>
    <mergeCell ref="C6:F6"/>
  </mergeCells>
  <printOptions/>
  <pageMargins left="0.75" right="0.75" top="1" bottom="1" header="0.5" footer="0.5"/>
  <pageSetup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F28" sqref="F28"/>
    </sheetView>
  </sheetViews>
  <sheetFormatPr defaultColWidth="9.140625" defaultRowHeight="12.75"/>
  <cols>
    <col min="1" max="4" width="9.140625" style="2" customWidth="1"/>
    <col min="5" max="5" width="45.421875" style="2" customWidth="1"/>
    <col min="6" max="6" width="15.7109375" style="2" customWidth="1"/>
    <col min="7" max="7" width="0.5625" style="2" customWidth="1"/>
    <col min="8" max="8" width="15.7109375" style="2" customWidth="1"/>
    <col min="9" max="9" width="9.140625" style="2" customWidth="1"/>
    <col min="10" max="10" width="15.57421875" style="2" customWidth="1"/>
    <col min="11" max="16384" width="9.140625" style="2" customWidth="1"/>
  </cols>
  <sheetData>
    <row r="1" spans="1:8" ht="18.75">
      <c r="A1" s="98" t="s">
        <v>1</v>
      </c>
      <c r="B1" s="98"/>
      <c r="C1" s="98"/>
      <c r="D1" s="98"/>
      <c r="E1" s="98"/>
      <c r="F1" s="98"/>
      <c r="G1" s="98"/>
      <c r="H1" s="98"/>
    </row>
    <row r="3" spans="1:8" ht="18.75">
      <c r="A3" s="102" t="s">
        <v>10</v>
      </c>
      <c r="B3" s="102"/>
      <c r="C3" s="102"/>
      <c r="D3" s="102"/>
      <c r="E3" s="102"/>
      <c r="F3" s="102"/>
      <c r="G3" s="102"/>
      <c r="H3" s="102"/>
    </row>
    <row r="4" spans="1:8" ht="18.75">
      <c r="A4" s="102" t="s">
        <v>121</v>
      </c>
      <c r="B4" s="102"/>
      <c r="C4" s="102"/>
      <c r="D4" s="102"/>
      <c r="E4" s="102"/>
      <c r="F4" s="102"/>
      <c r="G4" s="102"/>
      <c r="H4" s="102"/>
    </row>
    <row r="6" spans="6:8" ht="15.75">
      <c r="F6" s="2" t="s">
        <v>128</v>
      </c>
      <c r="H6" s="2" t="s">
        <v>128</v>
      </c>
    </row>
    <row r="7" spans="6:8" ht="15.75">
      <c r="F7" s="65">
        <v>39082</v>
      </c>
      <c r="G7" s="64"/>
      <c r="H7" s="65">
        <v>38717</v>
      </c>
    </row>
    <row r="8" spans="6:8" ht="15.75">
      <c r="F8" s="11" t="s">
        <v>11</v>
      </c>
      <c r="H8" s="11" t="s">
        <v>11</v>
      </c>
    </row>
    <row r="9" spans="1:8" ht="15.75">
      <c r="A9" s="17"/>
      <c r="F9" s="4"/>
      <c r="H9" s="11" t="s">
        <v>98</v>
      </c>
    </row>
    <row r="10" ht="15.75">
      <c r="A10" s="17" t="s">
        <v>12</v>
      </c>
    </row>
    <row r="11" spans="1:8" ht="15.75">
      <c r="A11" s="2" t="s">
        <v>35</v>
      </c>
      <c r="F11" s="15">
        <f>'IS'!H25</f>
        <v>30107</v>
      </c>
      <c r="H11" s="5">
        <f>'IS'!J25</f>
        <v>42049</v>
      </c>
    </row>
    <row r="12" spans="1:8" ht="15.75">
      <c r="A12" s="2" t="s">
        <v>13</v>
      </c>
      <c r="F12" s="15"/>
      <c r="H12" s="5"/>
    </row>
    <row r="13" spans="1:8" ht="15.75">
      <c r="A13" s="2" t="s">
        <v>19</v>
      </c>
      <c r="F13" s="15">
        <f>7889-1312</f>
        <v>6577</v>
      </c>
      <c r="H13" s="5">
        <v>2652</v>
      </c>
    </row>
    <row r="14" spans="1:8" ht="15.75">
      <c r="A14" s="2" t="s">
        <v>14</v>
      </c>
      <c r="F14" s="15">
        <v>12036</v>
      </c>
      <c r="H14" s="5">
        <v>12035</v>
      </c>
    </row>
    <row r="15" spans="1:8" ht="15.75">
      <c r="A15" s="2" t="s">
        <v>146</v>
      </c>
      <c r="F15" s="15">
        <v>0</v>
      </c>
      <c r="H15" s="5">
        <v>-29125</v>
      </c>
    </row>
    <row r="16" spans="1:8" ht="15.75">
      <c r="A16" s="2" t="s">
        <v>129</v>
      </c>
      <c r="F16" s="15">
        <v>0</v>
      </c>
      <c r="H16" s="5">
        <v>22</v>
      </c>
    </row>
    <row r="17" spans="1:8" ht="15.75">
      <c r="A17" s="2" t="s">
        <v>106</v>
      </c>
      <c r="F17" s="91">
        <v>22</v>
      </c>
      <c r="H17" s="5">
        <v>0</v>
      </c>
    </row>
    <row r="18" spans="1:8" ht="15.75">
      <c r="A18" s="2" t="s">
        <v>118</v>
      </c>
      <c r="F18" s="91">
        <v>-63</v>
      </c>
      <c r="H18" s="5">
        <v>0</v>
      </c>
    </row>
    <row r="19" spans="1:8" ht="15.75">
      <c r="A19" s="2" t="s">
        <v>107</v>
      </c>
      <c r="F19" s="91">
        <v>21</v>
      </c>
      <c r="H19" s="5">
        <v>0</v>
      </c>
    </row>
    <row r="20" spans="1:8" ht="15.75">
      <c r="A20" s="2" t="s">
        <v>137</v>
      </c>
      <c r="F20" s="15">
        <v>1</v>
      </c>
      <c r="H20" s="5">
        <v>0</v>
      </c>
    </row>
    <row r="21" spans="1:8" ht="15.75">
      <c r="A21" s="2" t="s">
        <v>144</v>
      </c>
      <c r="F21" s="15">
        <v>56</v>
      </c>
      <c r="H21" s="5">
        <v>0</v>
      </c>
    </row>
    <row r="22" spans="1:8" ht="15.75">
      <c r="A22" s="2" t="s">
        <v>117</v>
      </c>
      <c r="F22" s="15">
        <v>-88</v>
      </c>
      <c r="H22" s="5">
        <v>-265</v>
      </c>
    </row>
    <row r="23" spans="1:10" ht="15.75">
      <c r="A23" s="2" t="s">
        <v>15</v>
      </c>
      <c r="E23" s="18"/>
      <c r="F23" s="15">
        <v>23</v>
      </c>
      <c r="H23" s="5">
        <v>94</v>
      </c>
      <c r="J23" s="15"/>
    </row>
    <row r="24" spans="1:8" ht="15.75">
      <c r="A24" s="2" t="s">
        <v>145</v>
      </c>
      <c r="E24" s="18"/>
      <c r="F24" s="57">
        <f>-'IS'!H23</f>
        <v>-37199</v>
      </c>
      <c r="H24" s="6">
        <f>-'IS'!J23</f>
        <v>-11048</v>
      </c>
    </row>
    <row r="25" spans="1:8" ht="15.75">
      <c r="A25" s="2" t="s">
        <v>36</v>
      </c>
      <c r="F25" s="15">
        <f>SUM(F11:F24)</f>
        <v>11493</v>
      </c>
      <c r="H25" s="5">
        <f>SUM(H11:H24)</f>
        <v>16414</v>
      </c>
    </row>
    <row r="26" spans="1:9" ht="15.75">
      <c r="A26" s="2" t="s">
        <v>94</v>
      </c>
      <c r="F26" s="91">
        <v>10846</v>
      </c>
      <c r="H26" s="5">
        <f>-14443+20</f>
        <v>-14423</v>
      </c>
      <c r="I26" s="5"/>
    </row>
    <row r="27" spans="1:8" ht="15.75">
      <c r="A27" s="2" t="s">
        <v>138</v>
      </c>
      <c r="F27" s="91">
        <f>4875-1932-80</f>
        <v>2863</v>
      </c>
      <c r="H27" s="5">
        <v>5524</v>
      </c>
    </row>
    <row r="28" spans="1:8" ht="15.75">
      <c r="A28" s="2" t="s">
        <v>46</v>
      </c>
      <c r="F28" s="15">
        <v>-137</v>
      </c>
      <c r="H28" s="5">
        <v>-562</v>
      </c>
    </row>
    <row r="29" spans="1:8" ht="15.75">
      <c r="A29" s="2" t="s">
        <v>139</v>
      </c>
      <c r="F29" s="57">
        <f>-4861</f>
        <v>-4861</v>
      </c>
      <c r="G29" s="20"/>
      <c r="H29" s="6">
        <v>-1968</v>
      </c>
    </row>
    <row r="30" spans="1:8" ht="15.75">
      <c r="A30" s="2" t="s">
        <v>17</v>
      </c>
      <c r="F30" s="19">
        <f>SUM(F25:F29)</f>
        <v>20204</v>
      </c>
      <c r="H30" s="19">
        <f>SUM(H25:H29)</f>
        <v>4985</v>
      </c>
    </row>
    <row r="31" spans="1:8" ht="15.75">
      <c r="A31" s="2" t="s">
        <v>117</v>
      </c>
      <c r="F31" s="19">
        <f>-F22</f>
        <v>88</v>
      </c>
      <c r="H31" s="19">
        <v>265</v>
      </c>
    </row>
    <row r="32" spans="1:8" ht="15.75">
      <c r="A32" s="2" t="s">
        <v>26</v>
      </c>
      <c r="B32" s="90"/>
      <c r="F32" s="15">
        <v>-10438</v>
      </c>
      <c r="H32" s="5">
        <v>-16183</v>
      </c>
    </row>
    <row r="33" spans="1:8" ht="15.75">
      <c r="A33" s="2" t="s">
        <v>20</v>
      </c>
      <c r="F33" s="15">
        <f>-F23</f>
        <v>-23</v>
      </c>
      <c r="H33" s="5">
        <v>-94</v>
      </c>
    </row>
    <row r="34" spans="1:8" ht="15.75">
      <c r="A34" s="2" t="s">
        <v>16</v>
      </c>
      <c r="F34" s="21">
        <f>SUM(F30:F33)</f>
        <v>9831</v>
      </c>
      <c r="G34" s="20"/>
      <c r="H34" s="21">
        <f>SUM(H30:H33)</f>
        <v>-11027</v>
      </c>
    </row>
    <row r="35" spans="6:8" ht="15.75">
      <c r="F35" s="15"/>
      <c r="H35" s="5"/>
    </row>
    <row r="36" spans="1:8" ht="15.75">
      <c r="A36" s="17" t="s">
        <v>25</v>
      </c>
      <c r="F36" s="15"/>
      <c r="H36" s="5"/>
    </row>
    <row r="37" spans="1:8" ht="15.75">
      <c r="A37" s="2" t="s">
        <v>143</v>
      </c>
      <c r="E37" s="90"/>
      <c r="F37" s="91">
        <v>638</v>
      </c>
      <c r="H37" s="5">
        <v>0</v>
      </c>
    </row>
    <row r="38" spans="1:8" ht="15.75">
      <c r="A38" s="2" t="s">
        <v>108</v>
      </c>
      <c r="E38" s="90"/>
      <c r="F38" s="91">
        <v>-33784</v>
      </c>
      <c r="G38" s="20"/>
      <c r="H38" s="19">
        <f>-43983+340</f>
        <v>-43643</v>
      </c>
    </row>
    <row r="39" spans="1:8" ht="15.75">
      <c r="A39" s="2" t="s">
        <v>119</v>
      </c>
      <c r="E39" s="90"/>
      <c r="F39" s="91">
        <v>9072</v>
      </c>
      <c r="G39" s="20"/>
      <c r="H39" s="19">
        <v>0</v>
      </c>
    </row>
    <row r="40" spans="1:8" ht="15.75">
      <c r="A40" s="2" t="s">
        <v>47</v>
      </c>
      <c r="F40" s="21">
        <f>SUM(F37:F39)</f>
        <v>-24074</v>
      </c>
      <c r="G40" s="62"/>
      <c r="H40" s="21">
        <f>SUM(H37:H39)</f>
        <v>-43643</v>
      </c>
    </row>
    <row r="41" spans="6:8" ht="15.75">
      <c r="F41" s="15"/>
      <c r="H41" s="5"/>
    </row>
    <row r="42" spans="1:8" ht="15.75">
      <c r="A42" s="17" t="s">
        <v>18</v>
      </c>
      <c r="F42" s="15"/>
      <c r="H42" s="5"/>
    </row>
    <row r="43" spans="1:8" ht="15.75">
      <c r="A43" s="2" t="s">
        <v>45</v>
      </c>
      <c r="F43" s="91">
        <v>-701</v>
      </c>
      <c r="H43" s="5">
        <v>-92</v>
      </c>
    </row>
    <row r="44" spans="1:8" ht="15.75">
      <c r="A44" s="2" t="s">
        <v>114</v>
      </c>
      <c r="E44" s="90"/>
      <c r="F44" s="15">
        <v>-7152</v>
      </c>
      <c r="G44" s="20"/>
      <c r="H44" s="19">
        <v>-2384</v>
      </c>
    </row>
    <row r="45" spans="1:8" ht="15.75">
      <c r="A45" s="2" t="s">
        <v>105</v>
      </c>
      <c r="F45" s="15">
        <f>28323-2500</f>
        <v>25823</v>
      </c>
      <c r="H45" s="5">
        <v>35315</v>
      </c>
    </row>
    <row r="46" spans="1:8" ht="15.75">
      <c r="A46" s="2" t="s">
        <v>21</v>
      </c>
      <c r="F46" s="21">
        <f>SUM(F43:F45)</f>
        <v>17970</v>
      </c>
      <c r="H46" s="21">
        <f>SUM(H43:H45)</f>
        <v>32839</v>
      </c>
    </row>
    <row r="47" spans="6:8" ht="15.75">
      <c r="F47" s="15"/>
      <c r="H47" s="5"/>
    </row>
    <row r="48" spans="1:8" ht="15.75">
      <c r="A48" s="80" t="s">
        <v>37</v>
      </c>
      <c r="B48" s="81"/>
      <c r="C48" s="81"/>
      <c r="D48" s="81"/>
      <c r="E48" s="81"/>
      <c r="F48" s="5">
        <f>+F34+F40+F46</f>
        <v>3727</v>
      </c>
      <c r="H48" s="5">
        <f>+H34+H40+H46</f>
        <v>-21831</v>
      </c>
    </row>
    <row r="49" spans="1:8" ht="15.75">
      <c r="A49" s="80" t="s">
        <v>142</v>
      </c>
      <c r="B49" s="81"/>
      <c r="C49" s="81"/>
      <c r="D49" s="81"/>
      <c r="E49" s="81"/>
      <c r="F49" s="15">
        <v>4016</v>
      </c>
      <c r="H49" s="5">
        <v>25847</v>
      </c>
    </row>
    <row r="50" spans="1:9" ht="16.5" thickBot="1">
      <c r="A50" s="80" t="s">
        <v>141</v>
      </c>
      <c r="B50" s="81"/>
      <c r="C50" s="81"/>
      <c r="D50" s="81"/>
      <c r="E50" s="81"/>
      <c r="F50" s="58">
        <f>SUM(F48:F49)</f>
        <v>7743</v>
      </c>
      <c r="H50" s="7">
        <f>SUM(H48:H49)</f>
        <v>4016</v>
      </c>
      <c r="I50" s="15"/>
    </row>
    <row r="51" spans="6:8" ht="16.5" thickTop="1">
      <c r="F51" s="15"/>
      <c r="H51" s="5"/>
    </row>
    <row r="52" spans="6:8" ht="15.75">
      <c r="F52" s="15"/>
      <c r="H52" s="5"/>
    </row>
    <row r="53" spans="1:8" ht="15.75">
      <c r="A53" s="2" t="s">
        <v>140</v>
      </c>
      <c r="F53" s="15"/>
      <c r="H53" s="5"/>
    </row>
    <row r="54" spans="6:8" ht="15.75">
      <c r="F54" s="79" t="s">
        <v>92</v>
      </c>
      <c r="G54" s="11"/>
      <c r="H54" s="79" t="s">
        <v>92</v>
      </c>
    </row>
    <row r="55" spans="6:8" ht="15.75">
      <c r="F55" s="65">
        <v>39082</v>
      </c>
      <c r="G55" s="65"/>
      <c r="H55" s="65">
        <v>38717</v>
      </c>
    </row>
    <row r="56" spans="6:8" ht="15.75">
      <c r="F56" s="11" t="s">
        <v>11</v>
      </c>
      <c r="G56" s="11"/>
      <c r="H56" s="11" t="s">
        <v>11</v>
      </c>
    </row>
    <row r="57" spans="1:8" ht="15.75">
      <c r="A57" s="2" t="s">
        <v>22</v>
      </c>
      <c r="F57" s="82">
        <v>5823</v>
      </c>
      <c r="G57" s="82"/>
      <c r="H57" s="82">
        <v>2226</v>
      </c>
    </row>
    <row r="58" spans="1:8" ht="15.75">
      <c r="A58" s="2" t="s">
        <v>93</v>
      </c>
      <c r="F58" s="82">
        <v>1920</v>
      </c>
      <c r="G58" s="82"/>
      <c r="H58" s="82">
        <v>1790</v>
      </c>
    </row>
    <row r="59" spans="6:8" ht="16.5" thickBot="1">
      <c r="F59" s="83">
        <f>SUM(F57:F58)</f>
        <v>7743</v>
      </c>
      <c r="G59" s="82"/>
      <c r="H59" s="83">
        <f>SUM(H57:H58)</f>
        <v>4016</v>
      </c>
    </row>
    <row r="60" spans="6:8" ht="16.5" thickTop="1">
      <c r="F60" s="11"/>
      <c r="G60" s="11"/>
      <c r="H60" s="11"/>
    </row>
    <row r="61" spans="6:8" ht="15.75">
      <c r="F61" s="15">
        <f>F50-F59</f>
        <v>0</v>
      </c>
      <c r="H61" s="5"/>
    </row>
    <row r="62" ht="15.75">
      <c r="A62" s="17" t="s">
        <v>109</v>
      </c>
    </row>
    <row r="63" ht="15.75">
      <c r="A63" s="17" t="s">
        <v>110</v>
      </c>
    </row>
    <row r="64" ht="15.75">
      <c r="A64" s="17"/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NEC Computers International</cp:lastModifiedBy>
  <cp:lastPrinted>2007-02-28T06:01:14Z</cp:lastPrinted>
  <dcterms:created xsi:type="dcterms:W3CDTF">2000-02-14T07:46:56Z</dcterms:created>
  <dcterms:modified xsi:type="dcterms:W3CDTF">2007-02-28T09:37:08Z</dcterms:modified>
  <cp:category/>
  <cp:version/>
  <cp:contentType/>
  <cp:contentStatus/>
</cp:coreProperties>
</file>